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520" windowHeight="8880" tabRatio="914" activeTab="0"/>
  </bookViews>
  <sheets>
    <sheet name="Title" sheetId="1" r:id="rId1"/>
    <sheet name="Goals" sheetId="2" r:id="rId2"/>
    <sheet name="New Assets" sheetId="3" r:id="rId3"/>
    <sheet name="Assets" sheetId="4" r:id="rId4"/>
    <sheet name="Liab Chk" sheetId="5" r:id="rId5"/>
    <sheet name="Liabilities" sheetId="6" r:id="rId6"/>
    <sheet name="Inc-Exp" sheetId="7" r:id="rId7"/>
    <sheet name="Non-Farm" sheetId="8" r:id="rId8"/>
    <sheet name="Crop Data" sheetId="9" r:id="rId9"/>
    <sheet name="Monthly Lvstk" sheetId="10" r:id="rId10"/>
    <sheet name="Cow Flow" sheetId="11" r:id="rId11"/>
    <sheet name="Feed Fed" sheetId="12" r:id="rId12"/>
    <sheet name="Current Feed" sheetId="13" r:id="rId13"/>
    <sheet name="Cash Flow" sheetId="14" r:id="rId14"/>
    <sheet name="Mktg" sheetId="15" r:id="rId15"/>
    <sheet name="Hog Inv" sheetId="16" r:id="rId16"/>
    <sheet name="Bus Plan" sheetId="17" r:id="rId17"/>
    <sheet name="Sheet1" sheetId="18" r:id="rId18"/>
    <sheet name="Sheet3" sheetId="19" r:id="rId19"/>
  </sheets>
  <definedNames/>
  <calcPr fullCalcOnLoad="1"/>
</workbook>
</file>

<file path=xl/sharedStrings.xml><?xml version="1.0" encoding="utf-8"?>
<sst xmlns="http://schemas.openxmlformats.org/spreadsheetml/2006/main" count="1786" uniqueCount="542">
  <si>
    <t>Crops</t>
  </si>
  <si>
    <t>Alfalfa Hay</t>
  </si>
  <si>
    <t>Haylage</t>
  </si>
  <si>
    <t>Corn Silage</t>
  </si>
  <si>
    <t>Wheat</t>
  </si>
  <si>
    <t>Barley</t>
  </si>
  <si>
    <t>Quantity</t>
  </si>
  <si>
    <t>Fuel</t>
  </si>
  <si>
    <t>Value</t>
  </si>
  <si>
    <t>Oats</t>
  </si>
  <si>
    <t>Soybeans</t>
  </si>
  <si>
    <t>Heifers</t>
  </si>
  <si>
    <t>Bull Calves</t>
  </si>
  <si>
    <t>Steers</t>
  </si>
  <si>
    <t>Patronage Dividends</t>
  </si>
  <si>
    <t>Balance Sheet Worksheet</t>
  </si>
  <si>
    <t>Buildings</t>
  </si>
  <si>
    <t>Corn</t>
  </si>
  <si>
    <t>Month</t>
  </si>
  <si>
    <t>Year</t>
  </si>
  <si>
    <t>Balance Sheet</t>
  </si>
  <si>
    <t>$</t>
  </si>
  <si>
    <t>Amount</t>
  </si>
  <si>
    <t xml:space="preserve"> </t>
  </si>
  <si>
    <t>Income</t>
  </si>
  <si>
    <t>Government Crop Loans</t>
  </si>
  <si>
    <t>Net From Gov't Crop Loans</t>
  </si>
  <si>
    <t>Livestock Sales</t>
  </si>
  <si>
    <t>Feeder Pigs</t>
  </si>
  <si>
    <t>Market Hogs</t>
  </si>
  <si>
    <t>Milk</t>
  </si>
  <si>
    <t>Pounds</t>
  </si>
  <si>
    <t>$ Amount</t>
  </si>
  <si>
    <t>Units</t>
  </si>
  <si>
    <t>Units Sold</t>
  </si>
  <si>
    <t>Other Farm Income</t>
  </si>
  <si>
    <t>Expenses</t>
  </si>
  <si>
    <t>Seed</t>
  </si>
  <si>
    <t>Fertilizer</t>
  </si>
  <si>
    <t>Chemical</t>
  </si>
  <si>
    <t>Crop Insurance</t>
  </si>
  <si>
    <t>Livestock Expenses</t>
  </si>
  <si>
    <t>Feeder Lvstk Purch</t>
  </si>
  <si>
    <t>Feed</t>
  </si>
  <si>
    <t xml:space="preserve">Corn  </t>
  </si>
  <si>
    <t>Soybean Meal</t>
  </si>
  <si>
    <t>Breeding Fees</t>
  </si>
  <si>
    <t>Veterinary</t>
  </si>
  <si>
    <t>Livestock Supplies</t>
  </si>
  <si>
    <t>Livestock Leases</t>
  </si>
  <si>
    <t>Livestock Mktng</t>
  </si>
  <si>
    <t>Other Operating Expenses</t>
  </si>
  <si>
    <t>Repairs</t>
  </si>
  <si>
    <t>Custom Feeding</t>
  </si>
  <si>
    <t>Custom Hire</t>
  </si>
  <si>
    <t>Hired Labor</t>
  </si>
  <si>
    <t>Land Rent</t>
  </si>
  <si>
    <t>Mach/Bldg Leases</t>
  </si>
  <si>
    <t>Real Estate Tax</t>
  </si>
  <si>
    <t>Farm Insurance</t>
  </si>
  <si>
    <t>Electricity</t>
  </si>
  <si>
    <t>Telephone</t>
  </si>
  <si>
    <t>Dues/Fees</t>
  </si>
  <si>
    <t>Misc Farm Expense</t>
  </si>
  <si>
    <t>Other  Feed</t>
  </si>
  <si>
    <t xml:space="preserve">  - Lvstk Trucking</t>
  </si>
  <si>
    <t xml:space="preserve">  - Milk Hauling</t>
  </si>
  <si>
    <t xml:space="preserve">  - Promotions</t>
  </si>
  <si>
    <t>(Double Click for detail)</t>
  </si>
  <si>
    <t>Wages received</t>
  </si>
  <si>
    <t>Non Farm Business Income</t>
  </si>
  <si>
    <t>Rental Income</t>
  </si>
  <si>
    <t>Interest Earned</t>
  </si>
  <si>
    <t>Dividends</t>
  </si>
  <si>
    <t>Other nonfarm income</t>
  </si>
  <si>
    <t>Gifts &amp; Inheritances</t>
  </si>
  <si>
    <t>Cash Donations</t>
  </si>
  <si>
    <t>Clothing</t>
  </si>
  <si>
    <t>Personal Care</t>
  </si>
  <si>
    <t>Child Care</t>
  </si>
  <si>
    <t>Recreation</t>
  </si>
  <si>
    <t>Utilites</t>
  </si>
  <si>
    <t>RE Taxes</t>
  </si>
  <si>
    <t>Household Repair</t>
  </si>
  <si>
    <t>Food</t>
  </si>
  <si>
    <t>Car opering Expense</t>
  </si>
  <si>
    <t>Non -farm Interest</t>
  </si>
  <si>
    <t>Life Insurance</t>
  </si>
  <si>
    <t>Med Care/Health Insurance</t>
  </si>
  <si>
    <t>Interest on Long Term Debt</t>
  </si>
  <si>
    <t>Labor</t>
  </si>
  <si>
    <t>Hours</t>
  </si>
  <si>
    <t>Intermediate and Long Term Debt</t>
  </si>
  <si>
    <t>Splitting Interest Between</t>
  </si>
  <si>
    <t>Unpaid Operator &amp; Family Labor</t>
  </si>
  <si>
    <t>Operating Expenses - Split between Crops &amp; Livestock</t>
  </si>
  <si>
    <t>Irrigation Energy</t>
  </si>
  <si>
    <t>Operating Interest</t>
  </si>
  <si>
    <t>Mach &amp; Bldg Leases</t>
  </si>
  <si>
    <t>Real Estate Taxes</t>
  </si>
  <si>
    <t>Personal RE Taxes</t>
  </si>
  <si>
    <t>Utilities</t>
  </si>
  <si>
    <t>Dues &amp; Fees</t>
  </si>
  <si>
    <t>Interest - Intermediate Debt</t>
  </si>
  <si>
    <t>Interest - Long-Term Debt</t>
  </si>
  <si>
    <t>Miscellaneous</t>
  </si>
  <si>
    <t>Labor Hours</t>
  </si>
  <si>
    <t>Expense</t>
  </si>
  <si>
    <t>Livestock</t>
  </si>
  <si>
    <t>Value of Labor</t>
  </si>
  <si>
    <t>Field/Farm Name</t>
  </si>
  <si>
    <t>Acres Planted</t>
  </si>
  <si>
    <t>Price</t>
  </si>
  <si>
    <t>Gov't Payment</t>
  </si>
  <si>
    <t>Other Income</t>
  </si>
  <si>
    <t>Rent</t>
  </si>
  <si>
    <t>Direct Labor</t>
  </si>
  <si>
    <t xml:space="preserve"> - Owned</t>
  </si>
  <si>
    <t xml:space="preserve"> - Rented</t>
  </si>
  <si>
    <t>-</t>
  </si>
  <si>
    <t>Total Expenses</t>
  </si>
  <si>
    <t>Net Income</t>
  </si>
  <si>
    <t>Enter Total Amounts - Not per Acre</t>
  </si>
  <si>
    <t>See if you can write down some examples of the following:</t>
  </si>
  <si>
    <t>examples:</t>
  </si>
  <si>
    <t>Name:  _________________________</t>
  </si>
  <si>
    <t>Date</t>
  </si>
  <si>
    <t>Description</t>
  </si>
  <si>
    <t>Cost</t>
  </si>
  <si>
    <t>Item Traded, if any</t>
  </si>
  <si>
    <t>% Business</t>
  </si>
  <si>
    <t>Direct Expense</t>
  </si>
  <si>
    <t>Amt. Rec'd</t>
  </si>
  <si>
    <t>Deprec. Sched. #</t>
  </si>
  <si>
    <t xml:space="preserve">Total Income = </t>
  </si>
  <si>
    <t xml:space="preserve">Total Expense = </t>
  </si>
  <si>
    <t>Crop Drying</t>
  </si>
  <si>
    <t>Dry &amp; Milking Dairy Cows Only</t>
  </si>
  <si>
    <t>Beginning</t>
  </si>
  <si>
    <t>Bought</t>
  </si>
  <si>
    <t>Born</t>
  </si>
  <si>
    <t xml:space="preserve"> Heifer Fresh</t>
  </si>
  <si>
    <t>Trans Out</t>
  </si>
  <si>
    <t>Died</t>
  </si>
  <si>
    <t>Sold</t>
  </si>
  <si>
    <t>Butchered</t>
  </si>
  <si>
    <t>Jan 1st</t>
  </si>
  <si>
    <t>Feb</t>
  </si>
  <si>
    <t>Mar</t>
  </si>
  <si>
    <t>April</t>
  </si>
  <si>
    <t>May</t>
  </si>
  <si>
    <t>June</t>
  </si>
  <si>
    <t>July</t>
  </si>
  <si>
    <t>Sept</t>
  </si>
  <si>
    <t xml:space="preserve">Total = </t>
  </si>
  <si>
    <t>Dec 31st</t>
  </si>
  <si>
    <t>Transf'd In</t>
  </si>
  <si>
    <t>Nov</t>
  </si>
  <si>
    <t>Dec</t>
  </si>
  <si>
    <t>Oct</t>
  </si>
  <si>
    <t>Aug</t>
  </si>
  <si>
    <t>Heifer Replacements Only</t>
  </si>
  <si>
    <t>Dairy Heifer Calves &amp;</t>
  </si>
  <si>
    <t>Dairy Bull Calves, Steers and Bulls Only</t>
  </si>
  <si>
    <t>Don't Enter</t>
  </si>
  <si>
    <t>Data in this Column</t>
  </si>
  <si>
    <t>Feed Fed</t>
  </si>
  <si>
    <t>Dairy Cow Herd</t>
  </si>
  <si>
    <r>
      <t>Complete Ration</t>
    </r>
    <r>
      <rPr>
        <i/>
        <sz val="8"/>
        <rFont val="Arial"/>
        <family val="2"/>
      </rPr>
      <t xml:space="preserve"> (tons)</t>
    </r>
  </si>
  <si>
    <r>
      <t xml:space="preserve">Cottonseed </t>
    </r>
    <r>
      <rPr>
        <sz val="8"/>
        <rFont val="Arial"/>
        <family val="2"/>
      </rPr>
      <t>- Protein</t>
    </r>
    <r>
      <rPr>
        <i/>
        <sz val="8"/>
        <rFont val="Arial"/>
        <family val="2"/>
      </rPr>
      <t xml:space="preserve"> (tons)</t>
    </r>
  </si>
  <si>
    <r>
      <t>Soybean Meal</t>
    </r>
    <r>
      <rPr>
        <sz val="8"/>
        <rFont val="Arial"/>
        <family val="2"/>
      </rPr>
      <t xml:space="preserve"> - Protein</t>
    </r>
    <r>
      <rPr>
        <i/>
        <sz val="8"/>
        <rFont val="Arial"/>
        <family val="2"/>
      </rPr>
      <t xml:space="preserve"> (tons)</t>
    </r>
  </si>
  <si>
    <r>
      <t>Milk Replacer</t>
    </r>
    <r>
      <rPr>
        <i/>
        <sz val="8"/>
        <rFont val="Arial"/>
        <family val="2"/>
      </rPr>
      <t xml:space="preserve"> (pounds)</t>
    </r>
  </si>
  <si>
    <t>Other:</t>
  </si>
  <si>
    <r>
      <t>Linseed Meal</t>
    </r>
    <r>
      <rPr>
        <sz val="8"/>
        <rFont val="Arial"/>
        <family val="2"/>
      </rPr>
      <t xml:space="preserve"> - Protein </t>
    </r>
    <r>
      <rPr>
        <i/>
        <sz val="8"/>
        <rFont val="Arial"/>
        <family val="2"/>
      </rPr>
      <t>(tons)</t>
    </r>
  </si>
  <si>
    <t xml:space="preserve">Total Feed Fed/Head/Day = </t>
  </si>
  <si>
    <t>Pounds of Hay/Head/Day =</t>
  </si>
  <si>
    <t>Pounds of Haylage/Hd./Day =</t>
  </si>
  <si>
    <t>Pounds of Protein/Head/Day =</t>
  </si>
  <si>
    <t>Pounds of Corn/Head/Day =</t>
  </si>
  <si>
    <t>Futures</t>
  </si>
  <si>
    <t>Daily</t>
  </si>
  <si>
    <t>Contract</t>
  </si>
  <si>
    <t>Option</t>
  </si>
  <si>
    <t>Premium</t>
  </si>
  <si>
    <t>(Value)</t>
  </si>
  <si>
    <t>Call ( C )</t>
  </si>
  <si>
    <t>of</t>
  </si>
  <si>
    <t>Total</t>
  </si>
  <si>
    <t>Put ( P )</t>
  </si>
  <si>
    <t>Comments</t>
  </si>
  <si>
    <t>&amp;</t>
  </si>
  <si>
    <t>Notes</t>
  </si>
  <si>
    <t xml:space="preserve">     /     /</t>
  </si>
  <si>
    <t xml:space="preserve"> = Heifers</t>
  </si>
  <si>
    <t xml:space="preserve"> = Steers</t>
  </si>
  <si>
    <t xml:space="preserve"> = Dairy Cow</t>
  </si>
  <si>
    <t xml:space="preserve"> = Bull Calf</t>
  </si>
  <si>
    <t>Pounds of Soybean/Head/Day =</t>
  </si>
  <si>
    <t>Farm Business Management</t>
  </si>
  <si>
    <t>Hay</t>
  </si>
  <si>
    <t>Alfalfa</t>
  </si>
  <si>
    <t>Take Inventory near January 1st</t>
  </si>
  <si>
    <t>Livestock, Feed, Crops, Fuel, Prepaids, Supplies</t>
  </si>
  <si>
    <t>Loan Balances, Jan. 1st Accrued Interest, Interest Rates, Payment Amounts</t>
  </si>
  <si>
    <t>Have completed the Monthly Livestock Inventory</t>
  </si>
  <si>
    <t>Bring Milk Statements, Grain Receipts</t>
  </si>
  <si>
    <t>Bring your Income &amp; Expenses, computer printout or account book</t>
  </si>
  <si>
    <r>
      <t>Daily Tasks</t>
    </r>
    <r>
      <rPr>
        <sz val="8"/>
        <rFont val="Arial"/>
        <family val="2"/>
      </rPr>
      <t xml:space="preserve"> - things done in a day which complete an Objective</t>
    </r>
  </si>
  <si>
    <t>Personal &amp; Family Goals</t>
  </si>
  <si>
    <t>Business Goals:</t>
  </si>
  <si>
    <t>During the next 1-5 Years:</t>
  </si>
  <si>
    <t>Beyond 5 Years:</t>
  </si>
  <si>
    <t>LBS of Corn Silage/Hd./Day =</t>
  </si>
  <si>
    <t>As Fed Basis:</t>
  </si>
  <si>
    <r>
      <t xml:space="preserve">                    to</t>
    </r>
    <r>
      <rPr>
        <i/>
        <sz val="8"/>
        <rFont val="Arial"/>
        <family val="2"/>
      </rPr>
      <t xml:space="preserve"> </t>
    </r>
    <r>
      <rPr>
        <i/>
        <sz val="8"/>
        <color indexed="18"/>
        <rFont val="Arial"/>
        <family val="2"/>
      </rPr>
      <t>the Life you've always imagined</t>
    </r>
  </si>
  <si>
    <r>
      <t>Goals</t>
    </r>
    <r>
      <rPr>
        <sz val="8"/>
        <rFont val="Arial"/>
        <family val="2"/>
      </rPr>
      <t xml:space="preserve"> - things, which when completed, lead you on your path</t>
    </r>
  </si>
  <si>
    <r>
      <t>Principles</t>
    </r>
    <r>
      <rPr>
        <sz val="8"/>
        <rFont val="Arial"/>
        <family val="2"/>
      </rPr>
      <t xml:space="preserve"> - rules, laws, conditions of the world you currently work in,</t>
    </r>
  </si>
  <si>
    <t xml:space="preserve">                         imagined</t>
  </si>
  <si>
    <r>
      <t>Mission</t>
    </r>
    <r>
      <rPr>
        <sz val="8"/>
        <rFont val="Arial"/>
        <family val="2"/>
      </rPr>
      <t xml:space="preserve"> - one of many ways, paths to take to reach the Life you have</t>
    </r>
  </si>
  <si>
    <t xml:space="preserve">                               attain the Goal</t>
  </si>
  <si>
    <t xml:space="preserve">                             around and under; change regularly</t>
  </si>
  <si>
    <t>Per Acre</t>
  </si>
  <si>
    <t>Profit</t>
  </si>
  <si>
    <t>Sugar</t>
  </si>
  <si>
    <t>Beets</t>
  </si>
  <si>
    <t>Per</t>
  </si>
  <si>
    <t>Acre</t>
  </si>
  <si>
    <r>
      <t>Soybeans</t>
    </r>
    <r>
      <rPr>
        <sz val="8"/>
        <rFont val="Arial"/>
        <family val="2"/>
      </rPr>
      <t xml:space="preserve"> - Protein</t>
    </r>
    <r>
      <rPr>
        <i/>
        <sz val="8"/>
        <rFont val="Arial"/>
        <family val="2"/>
      </rPr>
      <t xml:space="preserve"> (bushels)</t>
    </r>
  </si>
  <si>
    <t xml:space="preserve"> &lt;--Caculated by the Computer</t>
  </si>
  <si>
    <r>
      <t>Hay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(tons) ($ Amount at $65/Ton)</t>
    </r>
  </si>
  <si>
    <r>
      <t>Corn Silage</t>
    </r>
    <r>
      <rPr>
        <i/>
        <sz val="8"/>
        <rFont val="Arial"/>
        <family val="2"/>
      </rPr>
      <t xml:space="preserve"> (tons) (at $18/Ton)</t>
    </r>
  </si>
  <si>
    <r>
      <t xml:space="preserve">Haylage </t>
    </r>
    <r>
      <rPr>
        <i/>
        <sz val="8"/>
        <rFont val="Arial"/>
        <family val="2"/>
      </rPr>
      <t>(tons) (at $37.50/Ton)</t>
    </r>
  </si>
  <si>
    <r>
      <t xml:space="preserve">Corn </t>
    </r>
    <r>
      <rPr>
        <i/>
        <sz val="8"/>
        <rFont val="Arial"/>
        <family val="2"/>
      </rPr>
      <t>(bushels) (at $1.80/Bu)</t>
    </r>
  </si>
  <si>
    <t>Dairy Cows</t>
  </si>
  <si>
    <t xml:space="preserve">Complete </t>
  </si>
  <si>
    <t>Protein</t>
  </si>
  <si>
    <t>Lbs/dry matter/year</t>
  </si>
  <si>
    <t>Lbs/dry matter/day</t>
  </si>
  <si>
    <t>Money</t>
  </si>
  <si>
    <t>Principal</t>
  </si>
  <si>
    <t>End</t>
  </si>
  <si>
    <t>Difference</t>
  </si>
  <si>
    <t>Paid</t>
  </si>
  <si>
    <t>Loan Name and</t>
  </si>
  <si>
    <t>Animal Wt=</t>
  </si>
  <si>
    <t>Other Dairy</t>
  </si>
  <si>
    <t>Annual</t>
  </si>
  <si>
    <t>Payment</t>
  </si>
  <si>
    <t>Average =</t>
  </si>
  <si>
    <t>Interest</t>
  </si>
  <si>
    <t>Complete</t>
  </si>
  <si>
    <t>Avg # Cows</t>
  </si>
  <si>
    <t>Commodity Wages</t>
  </si>
  <si>
    <t>Income Tax Paid</t>
  </si>
  <si>
    <t>Crop Farm Only</t>
  </si>
  <si>
    <t>1500 hours</t>
  </si>
  <si>
    <t>Diversified Lvsk/Crops</t>
  </si>
  <si>
    <t>2500 Hours</t>
  </si>
  <si>
    <t>Intensive Livestock</t>
  </si>
  <si>
    <t>3000 Hours</t>
  </si>
  <si>
    <t>Other Labor Wages</t>
  </si>
  <si>
    <t>Divide by $9</t>
  </si>
  <si>
    <t>People living with goals see opportunities, not obstacles.    People living with Goals and Dreams have a picture,</t>
  </si>
  <si>
    <t>with no more than the wish they could live their lives over again.   So far as we know… they can't.</t>
  </si>
  <si>
    <t>a Vision.   People without clearly established goals usually live their lives by following the followers, and end up</t>
  </si>
  <si>
    <t xml:space="preserve"> - Earl Nightengale</t>
  </si>
  <si>
    <t>Mark Berg</t>
  </si>
  <si>
    <t>Equals:</t>
  </si>
  <si>
    <t>Minus:</t>
  </si>
  <si>
    <t>Plus:</t>
  </si>
  <si>
    <t>The Sow Herd</t>
  </si>
  <si>
    <t>Nursery</t>
  </si>
  <si>
    <t>#'s sold</t>
  </si>
  <si>
    <t>Head Sold</t>
  </si>
  <si>
    <t>Beg/End lbs</t>
  </si>
  <si>
    <t>Breeding</t>
  </si>
  <si>
    <t>Finishing</t>
  </si>
  <si>
    <t>Purchased</t>
  </si>
  <si>
    <t>Pasture</t>
  </si>
  <si>
    <t>Summer</t>
  </si>
  <si>
    <t>Fallow</t>
  </si>
  <si>
    <t>FBM, Detroit Lakes</t>
  </si>
  <si>
    <t>Jan</t>
  </si>
  <si>
    <t>Apr</t>
  </si>
  <si>
    <t>Jun</t>
  </si>
  <si>
    <t>Jul</t>
  </si>
  <si>
    <t>Cows Culled</t>
  </si>
  <si>
    <t>Cows Died</t>
  </si>
  <si>
    <t>Cows Freshening</t>
  </si>
  <si>
    <t>Heifers Freshening</t>
  </si>
  <si>
    <t>Milking Cows</t>
  </si>
  <si>
    <t>Dry Cows</t>
  </si>
  <si>
    <t>Crop Name</t>
  </si>
  <si>
    <t>Dairy</t>
  </si>
  <si>
    <t>Beef</t>
  </si>
  <si>
    <t>Dry &amp; Milking</t>
  </si>
  <si>
    <t>Cows Milking</t>
  </si>
  <si>
    <t>Milk Price</t>
  </si>
  <si>
    <t>Youngstock Sold</t>
  </si>
  <si>
    <t>Culls Sold</t>
  </si>
  <si>
    <t>Cows on Hand</t>
  </si>
  <si>
    <t>Cows Calving</t>
  </si>
  <si>
    <t>Calves Sold</t>
  </si>
  <si>
    <t>Price/Cwt</t>
  </si>
  <si>
    <t>Calves Transferred out</t>
  </si>
  <si>
    <t>Transferred in</t>
  </si>
  <si>
    <t>Number Purchased</t>
  </si>
  <si>
    <t>Purchase Price/Cwt</t>
  </si>
  <si>
    <t>Number Sold</t>
  </si>
  <si>
    <t>Sales Price/Cwt</t>
  </si>
  <si>
    <t>Hogs</t>
  </si>
  <si>
    <t>Sows on Hand</t>
  </si>
  <si>
    <t>Sows farrowing</t>
  </si>
  <si>
    <t>Cow/Calf</t>
  </si>
  <si>
    <t>Crop Sales</t>
  </si>
  <si>
    <t>Business Plan for 2010</t>
  </si>
  <si>
    <t>Accounts Payable</t>
  </si>
  <si>
    <t>Govt Payments</t>
  </si>
  <si>
    <t>Cust Work Income</t>
  </si>
  <si>
    <t>Wages</t>
  </si>
  <si>
    <t>Other Business Income</t>
  </si>
  <si>
    <t>Total for the</t>
  </si>
  <si>
    <t>Capital</t>
  </si>
  <si>
    <t>Purchases</t>
  </si>
  <si>
    <t xml:space="preserve">Purchase </t>
  </si>
  <si>
    <t>Leases</t>
  </si>
  <si>
    <t>Capital Sales</t>
  </si>
  <si>
    <t>New Borrowings</t>
  </si>
  <si>
    <t>Sales Price</t>
  </si>
  <si>
    <t>Expenses:</t>
  </si>
  <si>
    <t>The Following will be</t>
  </si>
  <si>
    <t xml:space="preserve">completed in the FBM </t>
  </si>
  <si>
    <t>Office</t>
  </si>
  <si>
    <t>Vet/Med</t>
  </si>
  <si>
    <t>Yield/Acre</t>
  </si>
  <si>
    <t>Hauling</t>
  </si>
  <si>
    <t>Lvstk Supplies</t>
  </si>
  <si>
    <t>Cow Flow</t>
  </si>
  <si>
    <t>Daily Pounds Produced</t>
  </si>
  <si>
    <t>Ending Cows in Herd</t>
  </si>
  <si>
    <t>AVG</t>
  </si>
  <si>
    <t>Drying off</t>
  </si>
  <si>
    <t>Estimated Price/ Cwt</t>
  </si>
  <si>
    <r>
      <t>Feed Fed Check</t>
    </r>
    <r>
      <rPr>
        <sz val="10"/>
        <rFont val="Arial"/>
        <family val="0"/>
      </rPr>
      <t xml:space="preserve"> - from analysis enterprise </t>
    </r>
    <r>
      <rPr>
        <b/>
        <u val="single"/>
        <sz val="10"/>
        <rFont val="Arial"/>
        <family val="2"/>
      </rPr>
      <t>output</t>
    </r>
  </si>
  <si>
    <t>Milk Sold  ($)</t>
  </si>
  <si>
    <t>Milk Sold  (lbs)</t>
  </si>
  <si>
    <t>Beg Cows in Herd</t>
  </si>
  <si>
    <t>Planning the Next Year</t>
  </si>
  <si>
    <t>Mark M. Berg</t>
  </si>
  <si>
    <t># of Cows</t>
  </si>
  <si>
    <t>#of lbs/day</t>
  </si>
  <si>
    <t>Turnover</t>
  </si>
  <si>
    <t>Liability Check</t>
  </si>
  <si>
    <t>Loan Number</t>
  </si>
  <si>
    <t>Balance</t>
  </si>
  <si>
    <t>Borrowed</t>
  </si>
  <si>
    <t>Call Lenders &amp; Open Account Vendors for:</t>
  </si>
  <si>
    <r>
      <t>Have completed the Crop Data Sheet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November</t>
    </r>
  </si>
  <si>
    <r>
      <t>Bring in your last Depreciation Schedule</t>
    </r>
    <r>
      <rPr>
        <sz val="10"/>
        <rFont val="Arial"/>
        <family val="0"/>
      </rPr>
      <t xml:space="preserve"> -</t>
    </r>
    <r>
      <rPr>
        <i/>
        <sz val="10"/>
        <rFont val="Arial"/>
        <family val="2"/>
      </rPr>
      <t xml:space="preserve"> at Close-out</t>
    </r>
  </si>
  <si>
    <r>
      <t>Know how much production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-</t>
    </r>
    <r>
      <rPr>
        <i/>
        <sz val="9"/>
        <rFont val="Arial"/>
        <family val="2"/>
      </rPr>
      <t xml:space="preserve"> in bushels, cwt, ton, pounds etc. </t>
    </r>
    <r>
      <rPr>
        <b/>
        <i/>
        <sz val="12"/>
        <rFont val="Arial"/>
        <family val="2"/>
      </rPr>
      <t>-</t>
    </r>
    <r>
      <rPr>
        <b/>
        <sz val="12"/>
        <rFont val="Arial"/>
        <family val="2"/>
      </rPr>
      <t xml:space="preserve">  was sold for the year</t>
    </r>
  </si>
  <si>
    <t>Goals</t>
  </si>
  <si>
    <r>
      <t>Values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- what you, or society, feels is important in living a good life</t>
    </r>
  </si>
  <si>
    <t>During the Next 12 Months</t>
  </si>
  <si>
    <r>
      <t>Vision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- your view of the life, business you see in the future</t>
    </r>
  </si>
  <si>
    <r>
      <t>Objectives</t>
    </r>
    <r>
      <rPr>
        <sz val="8"/>
        <rFont val="Arial"/>
        <family val="2"/>
      </rPr>
      <t xml:space="preserve"> - the "steps" under each goal, which when completed,</t>
    </r>
  </si>
  <si>
    <t>Each, Invidually, complete separately</t>
  </si>
  <si>
    <t>Assets Purchased and Assets Traded</t>
  </si>
  <si>
    <t>Assets Sold or Assets Traded</t>
  </si>
  <si>
    <r>
      <t xml:space="preserve">LIST:  What will you accomplish? </t>
    </r>
    <r>
      <rPr>
        <i/>
        <sz val="9"/>
        <rFont val="Arial"/>
        <family val="2"/>
      </rPr>
      <t xml:space="preserve"> (Time is short.  Life is short.)</t>
    </r>
  </si>
  <si>
    <t>Crop Expense</t>
  </si>
  <si>
    <t>Crop Mktg</t>
  </si>
  <si>
    <t>Sugar Beets</t>
  </si>
  <si>
    <t>Other Crop</t>
  </si>
  <si>
    <t xml:space="preserve"> # of Head</t>
  </si>
  <si>
    <t>Cull Breeding Stock</t>
  </si>
  <si>
    <t>Misc Lvstk Income</t>
  </si>
  <si>
    <t>CRP Payments</t>
  </si>
  <si>
    <t>Livestock Repair</t>
  </si>
  <si>
    <t>Other Govt Pymts</t>
  </si>
  <si>
    <t>Custom Work Inc.</t>
  </si>
  <si>
    <t>Insurance Income</t>
  </si>
  <si>
    <t>Non-Farm  Income &amp; Expenses</t>
  </si>
  <si>
    <t>Interest on Intermediate Debt</t>
  </si>
  <si>
    <t>Full-Time Hired Labor</t>
  </si>
  <si>
    <t>Tax Refunds</t>
  </si>
  <si>
    <t>Other Hired Labor</t>
  </si>
  <si>
    <t>Est Value of Labor &amp; Mgt</t>
  </si>
  <si>
    <t>Family Living Expenses</t>
  </si>
  <si>
    <t>Number of family members</t>
  </si>
  <si>
    <t>Household Supplies</t>
  </si>
  <si>
    <t>Education</t>
  </si>
  <si>
    <t>Dwelling Rent</t>
  </si>
  <si>
    <t>Partnership Withdrawal</t>
  </si>
  <si>
    <t>Corporate Dividends</t>
  </si>
  <si>
    <t>Crop</t>
  </si>
  <si>
    <t>Totals</t>
  </si>
  <si>
    <t>Production</t>
  </si>
  <si>
    <t>Total Income</t>
  </si>
  <si>
    <t>Per Unit</t>
  </si>
  <si>
    <t>The Dairy Cow Herd</t>
  </si>
  <si>
    <t>Pounds of milk produced this year:  _________________________</t>
  </si>
  <si>
    <t>Pounds of Butter Fat produced this year:  ________________</t>
  </si>
  <si>
    <t>Pounds of milk fed to Youngstock this year:  _________________</t>
  </si>
  <si>
    <t>Pounds of milk consumed in home, or sold to private parties:  ________</t>
  </si>
  <si>
    <r>
      <t xml:space="preserve">Rolling Herd Avg </t>
    </r>
    <r>
      <rPr>
        <i/>
        <sz val="7"/>
        <rFont val="Arial"/>
        <family val="2"/>
      </rPr>
      <t>(milk sold)</t>
    </r>
  </si>
  <si>
    <t>Steps for Closing out 2009</t>
  </si>
  <si>
    <t xml:space="preserve"> January 1, 2010</t>
  </si>
  <si>
    <t xml:space="preserve">   January 1, 2010</t>
  </si>
  <si>
    <t>2009 Crop Data</t>
  </si>
  <si>
    <t>Your Farm Name</t>
  </si>
  <si>
    <t>2009 Feed Data</t>
  </si>
  <si>
    <t>Feed Type</t>
  </si>
  <si>
    <t># Of Feed</t>
  </si>
  <si>
    <t>Cost/Unit</t>
  </si>
  <si>
    <t>Total Cost</t>
  </si>
  <si>
    <t>Corn BU.</t>
  </si>
  <si>
    <t>Protien Mix</t>
  </si>
  <si>
    <t>Dry Hay</t>
  </si>
  <si>
    <t>Beet Pulp</t>
  </si>
  <si>
    <t>Min&amp;Salt</t>
  </si>
  <si>
    <t>Other 1</t>
  </si>
  <si>
    <t>Other 2</t>
  </si>
  <si>
    <t>Other 3</t>
  </si>
  <si>
    <t>Milk Pounds/CWT</t>
  </si>
  <si>
    <t>Total Cost/CWT</t>
  </si>
  <si>
    <t>Total Milk Pounds</t>
  </si>
  <si>
    <t>Total Avg. # Cows</t>
  </si>
  <si>
    <t>Avg. % Milking</t>
  </si>
  <si>
    <t>Avg. # Milk</t>
  </si>
  <si>
    <t>Est. Herd Avg/Cow</t>
  </si>
  <si>
    <t>Total $ Income</t>
  </si>
  <si>
    <t>EST YTD Herd Avg.</t>
  </si>
  <si>
    <t>Income Over Feed Cost/ CWT.</t>
  </si>
  <si>
    <t>March</t>
  </si>
  <si>
    <t>APRIL</t>
  </si>
  <si>
    <t>Est YTD Herd Avg</t>
  </si>
  <si>
    <t>Est. YTD Herd Avg.</t>
  </si>
  <si>
    <t>Income Over Feed Cost/ CWT</t>
  </si>
  <si>
    <t>August</t>
  </si>
  <si>
    <t>Income Over Feed Cost/CWT</t>
  </si>
  <si>
    <t>Income Over Feed Cosr/CWT</t>
  </si>
  <si>
    <t>September</t>
  </si>
  <si>
    <t>October</t>
  </si>
  <si>
    <t>Est. YTD. Herd Avg.</t>
  </si>
  <si>
    <t>November</t>
  </si>
  <si>
    <t>December</t>
  </si>
  <si>
    <t>Est. YTD.Herd Avg.</t>
  </si>
  <si>
    <t>2009 Final Data</t>
  </si>
  <si>
    <t>Bushels</t>
  </si>
  <si>
    <t>Tons</t>
  </si>
  <si>
    <t>Halage</t>
  </si>
  <si>
    <t>cwt/month</t>
  </si>
  <si>
    <t>Protien</t>
  </si>
  <si>
    <t>Cost/cwt</t>
  </si>
  <si>
    <t>Cost/cwt YTD</t>
  </si>
  <si>
    <t>Est Herd Avg</t>
  </si>
  <si>
    <t>Ytd Herd Avg</t>
  </si>
  <si>
    <t>Monthy SCC</t>
  </si>
  <si>
    <t>YTD SCC AVG.</t>
  </si>
  <si>
    <t>February</t>
  </si>
  <si>
    <t>January</t>
  </si>
  <si>
    <t>2009 Monthly Cattle Inventory</t>
  </si>
  <si>
    <r>
      <t>Protein, Vit, Minerals</t>
    </r>
    <r>
      <rPr>
        <i/>
        <sz val="8"/>
        <rFont val="Arial"/>
        <family val="2"/>
      </rPr>
      <t xml:space="preserve"> (tons)</t>
    </r>
  </si>
  <si>
    <t xml:space="preserve">Average # of Cows = </t>
  </si>
  <si>
    <t>Total Feed Purchased =</t>
  </si>
  <si>
    <t xml:space="preserve">    "        "            "     =</t>
  </si>
  <si>
    <t>Actual Feed Fed Summary - Totals for  2009</t>
  </si>
  <si>
    <t>Assets Only</t>
  </si>
  <si>
    <t>Cash &amp; Checking</t>
  </si>
  <si>
    <t>Machinery &amp; Equipment</t>
  </si>
  <si>
    <t xml:space="preserve">Prepaid Expenses </t>
  </si>
  <si>
    <t>Farm Vehicles</t>
  </si>
  <si>
    <t>Supplies</t>
  </si>
  <si>
    <t>Growing Crops</t>
  </si>
  <si>
    <t>Accounts Receivable</t>
  </si>
  <si>
    <t>Farm Land</t>
  </si>
  <si>
    <t>Acres</t>
  </si>
  <si>
    <t>Value/Acre</t>
  </si>
  <si>
    <t>Cost Value</t>
  </si>
  <si>
    <t>Market Value</t>
  </si>
  <si>
    <t>Second Half - Dec Milk</t>
  </si>
  <si>
    <t>LDP's</t>
  </si>
  <si>
    <t>Hedging Account</t>
  </si>
  <si>
    <t>Other</t>
  </si>
  <si>
    <t>Value/Unit</t>
  </si>
  <si>
    <t>Cash Oats</t>
  </si>
  <si>
    <t>Cash Barley</t>
  </si>
  <si>
    <t>Oat Hay</t>
  </si>
  <si>
    <t>Feed Oats</t>
  </si>
  <si>
    <t>Feed Barley</t>
  </si>
  <si>
    <t>Market Livestock</t>
  </si>
  <si>
    <t>Number</t>
  </si>
  <si>
    <t>Avg. Wt.</t>
  </si>
  <si>
    <t>Non farm Assets</t>
  </si>
  <si>
    <t>MarketValue</t>
  </si>
  <si>
    <t>Savings</t>
  </si>
  <si>
    <t>Heifers Calves</t>
  </si>
  <si>
    <t>Checking</t>
  </si>
  <si>
    <t>Retirement Account</t>
  </si>
  <si>
    <t>Stock &amp; Bonds</t>
  </si>
  <si>
    <t>Furnishings, Appliances</t>
  </si>
  <si>
    <t>Car</t>
  </si>
  <si>
    <t>Non-farm Real Estate</t>
  </si>
  <si>
    <t>Breeding Stock</t>
  </si>
  <si>
    <t>Cost/Value</t>
  </si>
  <si>
    <t>Cows</t>
  </si>
  <si>
    <t>Other Long Term Assets</t>
  </si>
  <si>
    <t>Bulls</t>
  </si>
  <si>
    <t>Mkt Value</t>
  </si>
  <si>
    <t>Co-op Stock</t>
  </si>
  <si>
    <t>Beet Stock</t>
  </si>
  <si>
    <t>Crops Under Gov't Loan</t>
  </si>
  <si>
    <t>Loan Rate/Unit</t>
  </si>
  <si>
    <t>Liabilities Only</t>
  </si>
  <si>
    <t>Accounts Payable &amp; Open Accounts</t>
  </si>
  <si>
    <t>Name</t>
  </si>
  <si>
    <t>Total Open Accounts</t>
  </si>
  <si>
    <t>Operating Loans</t>
  </si>
  <si>
    <t>Loan # &amp; Lender</t>
  </si>
  <si>
    <t>Interest Rate</t>
  </si>
  <si>
    <t>Loan Balance</t>
  </si>
  <si>
    <t>Accrued Interest</t>
  </si>
  <si>
    <t>Total Payment/Year</t>
  </si>
  <si>
    <t xml:space="preserve"> Final Year</t>
  </si>
  <si>
    <t>%</t>
  </si>
  <si>
    <t>Total Current Loans</t>
  </si>
  <si>
    <t>Intermediate Loans - Chattle</t>
  </si>
  <si>
    <t>Total Intermediate Debt</t>
  </si>
  <si>
    <t>Long Term Loans</t>
  </si>
  <si>
    <t>Real Estate Loans</t>
  </si>
  <si>
    <t>Total Long term Debt</t>
  </si>
  <si>
    <t>DCP Payments</t>
  </si>
  <si>
    <t xml:space="preserve"> - </t>
  </si>
  <si>
    <t>Your Farm Name: EXAMPLE, One Month</t>
  </si>
  <si>
    <t>Current Feed Activity for Dairy Cows</t>
  </si>
  <si>
    <t>Gilts Trans In</t>
  </si>
  <si>
    <t># of Litters</t>
  </si>
  <si>
    <t>PigsTran Out</t>
  </si>
  <si>
    <t>Gilt Tran Out</t>
  </si>
  <si>
    <t>Finishing Hogs</t>
  </si>
  <si>
    <r>
      <t>Have completed the Feed Fed, for the year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(quantities &amp; dollar amt)</t>
    </r>
    <r>
      <rPr>
        <b/>
        <sz val="12"/>
        <rFont val="Arial"/>
        <family val="2"/>
      </rPr>
      <t xml:space="preserve"> to the Livestock</t>
    </r>
  </si>
  <si>
    <r>
      <t xml:space="preserve">Call me if you have questions:  218/846-0736 </t>
    </r>
    <r>
      <rPr>
        <i/>
        <sz val="10"/>
        <rFont val="Arial"/>
        <family val="2"/>
      </rPr>
      <t>(office)</t>
    </r>
    <r>
      <rPr>
        <b/>
        <i/>
        <sz val="10"/>
        <rFont val="Arial"/>
        <family val="2"/>
      </rPr>
      <t>, or 218/849-4337</t>
    </r>
    <r>
      <rPr>
        <i/>
        <sz val="10"/>
        <rFont val="Arial"/>
        <family val="2"/>
      </rPr>
      <t xml:space="preserve"> (cell phone)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</si>
</sst>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000"/>
    <numFmt numFmtId="173" formatCode="0.00000"/>
    <numFmt numFmtId="174" formatCode="0.0000000"/>
    <numFmt numFmtId="175" formatCode="0.000000"/>
    <numFmt numFmtId="176" formatCode="0.00000000"/>
    <numFmt numFmtId="177" formatCode="_(* #,##0.000_);_(* \(#,##0.000\);_(* &quot;-&quot;??_);_(@_)"/>
    <numFmt numFmtId="178" formatCode="_(* #,##0.0000_);_(* \(#,##0.0000\);_(* &quot;-&quot;??_);_(@_)"/>
    <numFmt numFmtId="179" formatCode="0.0%"/>
    <numFmt numFmtId="180" formatCode="_(* #,##0.0000_);_(* \(#,##0.0000\);_(* &quot;-&quot;????_);_(@_)"/>
  </numFmts>
  <fonts count="5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7.5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color indexed="1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i/>
      <sz val="9"/>
      <name val="Times New Roman"/>
      <family val="1"/>
    </font>
    <font>
      <sz val="11"/>
      <name val="Arial"/>
      <family val="0"/>
    </font>
    <font>
      <b/>
      <i/>
      <sz val="8"/>
      <name val="Arial"/>
      <family val="2"/>
    </font>
    <font>
      <b/>
      <sz val="14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"/>
      <name val="Arial"/>
      <family val="0"/>
    </font>
    <font>
      <sz val="7.5"/>
      <name val="Arial"/>
      <family val="0"/>
    </font>
    <font>
      <sz val="16"/>
      <name val="Arial"/>
      <family val="0"/>
    </font>
    <font>
      <b/>
      <sz val="7.5"/>
      <name val="Arial"/>
      <family val="2"/>
    </font>
    <font>
      <sz val="10"/>
      <color indexed="18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u val="single"/>
      <sz val="12"/>
      <color indexed="12"/>
      <name val="Arial"/>
      <family val="2"/>
    </font>
    <font>
      <b/>
      <i/>
      <u val="single"/>
      <sz val="10"/>
      <name val="Arial"/>
      <family val="2"/>
    </font>
    <font>
      <b/>
      <i/>
      <sz val="12"/>
      <color indexed="12"/>
      <name val="Arial"/>
      <family val="2"/>
    </font>
    <font>
      <i/>
      <u val="single"/>
      <sz val="14"/>
      <color indexed="56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sz val="14"/>
      <color indexed="9"/>
      <name val="Arial"/>
      <family val="2"/>
    </font>
    <font>
      <b/>
      <i/>
      <sz val="7.5"/>
      <color indexed="9"/>
      <name val="Arial"/>
      <family val="2"/>
    </font>
    <font>
      <sz val="16"/>
      <color indexed="9"/>
      <name val="Arial"/>
      <family val="2"/>
    </font>
    <font>
      <sz val="8"/>
      <color indexed="10"/>
      <name val="Arial"/>
      <family val="2"/>
    </font>
    <font>
      <sz val="8"/>
      <color indexed="13"/>
      <name val="Arial"/>
      <family val="2"/>
    </font>
    <font>
      <b/>
      <sz val="12"/>
      <color indexed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36" xfId="0" applyFont="1" applyFill="1" applyBorder="1" applyAlignment="1">
      <alignment/>
    </xf>
    <xf numFmtId="0" fontId="1" fillId="3" borderId="37" xfId="0" applyFont="1" applyFill="1" applyBorder="1" applyAlignment="1">
      <alignment/>
    </xf>
    <xf numFmtId="0" fontId="1" fillId="3" borderId="34" xfId="0" applyFont="1" applyFill="1" applyBorder="1" applyAlignment="1">
      <alignment/>
    </xf>
    <xf numFmtId="0" fontId="2" fillId="2" borderId="38" xfId="0" applyFont="1" applyFill="1" applyBorder="1" applyAlignment="1">
      <alignment horizontal="center"/>
    </xf>
    <xf numFmtId="0" fontId="1" fillId="2" borderId="38" xfId="0" applyFont="1" applyFill="1" applyBorder="1" applyAlignment="1">
      <alignment/>
    </xf>
    <xf numFmtId="0" fontId="1" fillId="2" borderId="39" xfId="0" applyFont="1" applyFill="1" applyBorder="1" applyAlignment="1">
      <alignment/>
    </xf>
    <xf numFmtId="0" fontId="2" fillId="2" borderId="40" xfId="0" applyFont="1" applyFill="1" applyBorder="1" applyAlignment="1">
      <alignment/>
    </xf>
    <xf numFmtId="0" fontId="1" fillId="0" borderId="41" xfId="0" applyFont="1" applyBorder="1" applyAlignment="1">
      <alignment/>
    </xf>
    <xf numFmtId="0" fontId="1" fillId="3" borderId="38" xfId="0" applyFont="1" applyFill="1" applyBorder="1" applyAlignment="1">
      <alignment/>
    </xf>
    <xf numFmtId="0" fontId="1" fillId="0" borderId="42" xfId="0" applyFont="1" applyBorder="1" applyAlignment="1">
      <alignment/>
    </xf>
    <xf numFmtId="44" fontId="1" fillId="0" borderId="9" xfId="17" applyFont="1" applyBorder="1" applyAlignment="1">
      <alignment/>
    </xf>
    <xf numFmtId="0" fontId="1" fillId="0" borderId="43" xfId="0" applyFont="1" applyBorder="1" applyAlignment="1">
      <alignment/>
    </xf>
    <xf numFmtId="44" fontId="2" fillId="2" borderId="44" xfId="17" applyFont="1" applyFill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/>
    </xf>
    <xf numFmtId="0" fontId="0" fillId="0" borderId="45" xfId="0" applyBorder="1" applyAlignment="1">
      <alignment/>
    </xf>
    <xf numFmtId="0" fontId="1" fillId="2" borderId="21" xfId="0" applyFont="1" applyFill="1" applyBorder="1" applyAlignment="1">
      <alignment/>
    </xf>
    <xf numFmtId="0" fontId="1" fillId="3" borderId="46" xfId="0" applyFont="1" applyFill="1" applyBorder="1" applyAlignment="1">
      <alignment/>
    </xf>
    <xf numFmtId="0" fontId="3" fillId="4" borderId="35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8" fillId="4" borderId="35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23" xfId="0" applyFill="1" applyBorder="1" applyAlignment="1">
      <alignment/>
    </xf>
    <xf numFmtId="0" fontId="3" fillId="5" borderId="47" xfId="0" applyFont="1" applyFill="1" applyBorder="1" applyAlignment="1">
      <alignment/>
    </xf>
    <xf numFmtId="0" fontId="0" fillId="5" borderId="48" xfId="0" applyFill="1" applyBorder="1" applyAlignment="1">
      <alignment/>
    </xf>
    <xf numFmtId="0" fontId="0" fillId="5" borderId="2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1" fillId="6" borderId="40" xfId="0" applyFont="1" applyFill="1" applyBorder="1" applyAlignment="1">
      <alignment/>
    </xf>
    <xf numFmtId="0" fontId="2" fillId="6" borderId="44" xfId="0" applyFont="1" applyFill="1" applyBorder="1" applyAlignment="1">
      <alignment/>
    </xf>
    <xf numFmtId="0" fontId="1" fillId="6" borderId="50" xfId="0" applyFont="1" applyFill="1" applyBorder="1" applyAlignment="1">
      <alignment/>
    </xf>
    <xf numFmtId="44" fontId="1" fillId="0" borderId="4" xfId="17" applyFont="1" applyBorder="1" applyAlignment="1">
      <alignment/>
    </xf>
    <xf numFmtId="44" fontId="2" fillId="2" borderId="46" xfId="17" applyFont="1" applyFill="1" applyBorder="1" applyAlignment="1">
      <alignment/>
    </xf>
    <xf numFmtId="0" fontId="0" fillId="7" borderId="1" xfId="0" applyFill="1" applyBorder="1" applyAlignment="1">
      <alignment/>
    </xf>
    <xf numFmtId="0" fontId="0" fillId="7" borderId="4" xfId="0" applyFill="1" applyBorder="1" applyAlignment="1">
      <alignment/>
    </xf>
    <xf numFmtId="0" fontId="2" fillId="4" borderId="29" xfId="0" applyFont="1" applyFill="1" applyBorder="1" applyAlignment="1">
      <alignment/>
    </xf>
    <xf numFmtId="0" fontId="15" fillId="6" borderId="37" xfId="0" applyFont="1" applyFill="1" applyBorder="1" applyAlignment="1">
      <alignment horizontal="center"/>
    </xf>
    <xf numFmtId="0" fontId="15" fillId="6" borderId="33" xfId="0" applyFont="1" applyFill="1" applyBorder="1" applyAlignment="1">
      <alignment horizontal="center"/>
    </xf>
    <xf numFmtId="0" fontId="2" fillId="4" borderId="51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4" borderId="26" xfId="0" applyFont="1" applyFill="1" applyBorder="1" applyAlignment="1">
      <alignment/>
    </xf>
    <xf numFmtId="166" fontId="2" fillId="4" borderId="43" xfId="0" applyNumberFormat="1" applyFont="1" applyFill="1" applyBorder="1" applyAlignment="1">
      <alignment/>
    </xf>
    <xf numFmtId="15" fontId="4" fillId="4" borderId="13" xfId="0" applyNumberFormat="1" applyFont="1" applyFill="1" applyBorder="1" applyAlignment="1">
      <alignment/>
    </xf>
    <xf numFmtId="0" fontId="1" fillId="0" borderId="47" xfId="0" applyFont="1" applyBorder="1" applyAlignment="1">
      <alignment/>
    </xf>
    <xf numFmtId="0" fontId="1" fillId="2" borderId="17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19" fillId="8" borderId="13" xfId="0" applyFont="1" applyFill="1" applyBorder="1" applyAlignment="1">
      <alignment/>
    </xf>
    <xf numFmtId="0" fontId="18" fillId="9" borderId="28" xfId="0" applyFont="1" applyFill="1" applyBorder="1" applyAlignment="1">
      <alignment/>
    </xf>
    <xf numFmtId="44" fontId="2" fillId="3" borderId="52" xfId="17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4" fillId="2" borderId="9" xfId="0" applyFont="1" applyFill="1" applyBorder="1" applyAlignment="1">
      <alignment horizontal="center"/>
    </xf>
    <xf numFmtId="0" fontId="14" fillId="2" borderId="36" xfId="0" applyFont="1" applyFill="1" applyBorder="1" applyAlignment="1">
      <alignment horizontal="center"/>
    </xf>
    <xf numFmtId="0" fontId="0" fillId="7" borderId="0" xfId="0" applyFill="1" applyAlignment="1">
      <alignment/>
    </xf>
    <xf numFmtId="0" fontId="3" fillId="0" borderId="40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4" borderId="9" xfId="0" applyFont="1" applyFill="1" applyBorder="1" applyAlignment="1">
      <alignment/>
    </xf>
    <xf numFmtId="0" fontId="2" fillId="4" borderId="10" xfId="0" applyFont="1" applyFill="1" applyBorder="1" applyAlignment="1">
      <alignment horizontal="center"/>
    </xf>
    <xf numFmtId="44" fontId="2" fillId="4" borderId="9" xfId="17" applyFont="1" applyFill="1" applyBorder="1" applyAlignment="1">
      <alignment/>
    </xf>
    <xf numFmtId="0" fontId="2" fillId="4" borderId="11" xfId="0" applyFont="1" applyFill="1" applyBorder="1" applyAlignment="1">
      <alignment/>
    </xf>
    <xf numFmtId="165" fontId="2" fillId="4" borderId="28" xfId="15" applyNumberFormat="1" applyFont="1" applyFill="1" applyBorder="1" applyAlignment="1">
      <alignment/>
    </xf>
    <xf numFmtId="0" fontId="2" fillId="6" borderId="56" xfId="0" applyFont="1" applyFill="1" applyBorder="1" applyAlignment="1">
      <alignment/>
    </xf>
    <xf numFmtId="166" fontId="2" fillId="6" borderId="28" xfId="0" applyNumberFormat="1" applyFont="1" applyFill="1" applyBorder="1" applyAlignment="1">
      <alignment/>
    </xf>
    <xf numFmtId="164" fontId="2" fillId="6" borderId="9" xfId="15" applyNumberFormat="1" applyFont="1" applyFill="1" applyBorder="1" applyAlignment="1">
      <alignment/>
    </xf>
    <xf numFmtId="166" fontId="2" fillId="6" borderId="9" xfId="0" applyNumberFormat="1" applyFont="1" applyFill="1" applyBorder="1" applyAlignment="1">
      <alignment/>
    </xf>
    <xf numFmtId="164" fontId="2" fillId="6" borderId="11" xfId="15" applyNumberFormat="1" applyFont="1" applyFill="1" applyBorder="1" applyAlignment="1">
      <alignment/>
    </xf>
    <xf numFmtId="166" fontId="2" fillId="6" borderId="11" xfId="0" applyNumberFormat="1" applyFont="1" applyFill="1" applyBorder="1" applyAlignment="1">
      <alignment/>
    </xf>
    <xf numFmtId="165" fontId="1" fillId="0" borderId="10" xfId="15" applyNumberFormat="1" applyFont="1" applyBorder="1" applyAlignment="1">
      <alignment/>
    </xf>
    <xf numFmtId="165" fontId="1" fillId="0" borderId="42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" fillId="0" borderId="30" xfId="15" applyNumberFormat="1" applyFont="1" applyBorder="1" applyAlignment="1">
      <alignment/>
    </xf>
    <xf numFmtId="165" fontId="1" fillId="0" borderId="11" xfId="15" applyNumberFormat="1" applyFont="1" applyBorder="1" applyAlignment="1">
      <alignment/>
    </xf>
    <xf numFmtId="0" fontId="2" fillId="2" borderId="2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6" borderId="46" xfId="0" applyFont="1" applyFill="1" applyBorder="1" applyAlignment="1">
      <alignment/>
    </xf>
    <xf numFmtId="0" fontId="2" fillId="0" borderId="40" xfId="0" applyFont="1" applyBorder="1" applyAlignment="1">
      <alignment horizontal="center"/>
    </xf>
    <xf numFmtId="0" fontId="1" fillId="0" borderId="57" xfId="0" applyFont="1" applyBorder="1" applyAlignment="1">
      <alignment/>
    </xf>
    <xf numFmtId="0" fontId="1" fillId="4" borderId="10" xfId="0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/>
    </xf>
    <xf numFmtId="44" fontId="1" fillId="2" borderId="5" xfId="0" applyNumberFormat="1" applyFont="1" applyFill="1" applyBorder="1" applyAlignment="1">
      <alignment/>
    </xf>
    <xf numFmtId="0" fontId="2" fillId="6" borderId="58" xfId="0" applyFont="1" applyFill="1" applyBorder="1" applyAlignment="1">
      <alignment/>
    </xf>
    <xf numFmtId="44" fontId="2" fillId="6" borderId="58" xfId="0" applyNumberFormat="1" applyFont="1" applyFill="1" applyBorder="1" applyAlignment="1">
      <alignment/>
    </xf>
    <xf numFmtId="0" fontId="2" fillId="2" borderId="45" xfId="0" applyFont="1" applyFill="1" applyBorder="1" applyAlignment="1">
      <alignment horizontal="center"/>
    </xf>
    <xf numFmtId="0" fontId="2" fillId="6" borderId="20" xfId="0" applyFont="1" applyFill="1" applyBorder="1" applyAlignment="1">
      <alignment/>
    </xf>
    <xf numFmtId="44" fontId="2" fillId="2" borderId="10" xfId="0" applyNumberFormat="1" applyFont="1" applyFill="1" applyBorder="1" applyAlignment="1">
      <alignment/>
    </xf>
    <xf numFmtId="0" fontId="2" fillId="2" borderId="30" xfId="0" applyFont="1" applyFill="1" applyBorder="1" applyAlignment="1">
      <alignment horizontal="center"/>
    </xf>
    <xf numFmtId="0" fontId="1" fillId="2" borderId="59" xfId="0" applyFont="1" applyFill="1" applyBorder="1" applyAlignment="1">
      <alignment/>
    </xf>
    <xf numFmtId="44" fontId="1" fillId="0" borderId="30" xfId="17" applyFont="1" applyBorder="1" applyAlignment="1">
      <alignment/>
    </xf>
    <xf numFmtId="44" fontId="2" fillId="2" borderId="50" xfId="17" applyFont="1" applyFill="1" applyBorder="1" applyAlignment="1">
      <alignment/>
    </xf>
    <xf numFmtId="0" fontId="1" fillId="0" borderId="60" xfId="0" applyFont="1" applyBorder="1" applyAlignment="1">
      <alignment/>
    </xf>
    <xf numFmtId="0" fontId="1" fillId="3" borderId="33" xfId="0" applyFont="1" applyFill="1" applyBorder="1" applyAlignment="1">
      <alignment/>
    </xf>
    <xf numFmtId="44" fontId="2" fillId="3" borderId="61" xfId="17" applyFont="1" applyFill="1" applyBorder="1" applyAlignment="1">
      <alignment/>
    </xf>
    <xf numFmtId="44" fontId="2" fillId="2" borderId="42" xfId="0" applyNumberFormat="1" applyFont="1" applyFill="1" applyBorder="1" applyAlignment="1">
      <alignment/>
    </xf>
    <xf numFmtId="44" fontId="2" fillId="6" borderId="62" xfId="0" applyNumberFormat="1" applyFont="1" applyFill="1" applyBorder="1" applyAlignment="1">
      <alignment/>
    </xf>
    <xf numFmtId="44" fontId="1" fillId="6" borderId="21" xfId="0" applyNumberFormat="1" applyFont="1" applyFill="1" applyBorder="1" applyAlignment="1">
      <alignment/>
    </xf>
    <xf numFmtId="44" fontId="2" fillId="6" borderId="63" xfId="0" applyNumberFormat="1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14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6" borderId="9" xfId="0" applyFont="1" applyFill="1" applyBorder="1" applyAlignment="1">
      <alignment/>
    </xf>
    <xf numFmtId="166" fontId="1" fillId="0" borderId="0" xfId="0" applyNumberFormat="1" applyFont="1" applyBorder="1" applyAlignment="1">
      <alignment/>
    </xf>
    <xf numFmtId="171" fontId="1" fillId="0" borderId="0" xfId="17" applyNumberFormat="1" applyFont="1" applyBorder="1" applyAlignment="1">
      <alignment/>
    </xf>
    <xf numFmtId="44" fontId="2" fillId="0" borderId="15" xfId="17" applyNumberFormat="1" applyFont="1" applyBorder="1" applyAlignment="1">
      <alignment/>
    </xf>
    <xf numFmtId="0" fontId="10" fillId="0" borderId="15" xfId="0" applyFont="1" applyBorder="1" applyAlignment="1">
      <alignment/>
    </xf>
    <xf numFmtId="0" fontId="0" fillId="6" borderId="32" xfId="0" applyFill="1" applyBorder="1" applyAlignment="1">
      <alignment/>
    </xf>
    <xf numFmtId="0" fontId="1" fillId="6" borderId="32" xfId="0" applyFont="1" applyFill="1" applyBorder="1" applyAlignment="1">
      <alignment/>
    </xf>
    <xf numFmtId="0" fontId="0" fillId="6" borderId="53" xfId="0" applyFill="1" applyBorder="1" applyAlignment="1">
      <alignment/>
    </xf>
    <xf numFmtId="0" fontId="10" fillId="0" borderId="21" xfId="0" applyFont="1" applyBorder="1" applyAlignment="1">
      <alignment horizontal="center"/>
    </xf>
    <xf numFmtId="0" fontId="15" fillId="2" borderId="64" xfId="0" applyFont="1" applyFill="1" applyBorder="1" applyAlignment="1">
      <alignment/>
    </xf>
    <xf numFmtId="0" fontId="12" fillId="2" borderId="12" xfId="0" applyFont="1" applyFill="1" applyBorder="1" applyAlignment="1">
      <alignment/>
    </xf>
    <xf numFmtId="0" fontId="12" fillId="2" borderId="46" xfId="0" applyFont="1" applyFill="1" applyBorder="1" applyAlignment="1">
      <alignment/>
    </xf>
    <xf numFmtId="0" fontId="15" fillId="3" borderId="64" xfId="0" applyFont="1" applyFill="1" applyBorder="1" applyAlignment="1">
      <alignment/>
    </xf>
    <xf numFmtId="0" fontId="2" fillId="2" borderId="65" xfId="0" applyFont="1" applyFill="1" applyBorder="1" applyAlignment="1">
      <alignment/>
    </xf>
    <xf numFmtId="44" fontId="1" fillId="2" borderId="11" xfId="17" applyFont="1" applyFill="1" applyBorder="1" applyAlignment="1">
      <alignment/>
    </xf>
    <xf numFmtId="44" fontId="2" fillId="2" borderId="11" xfId="17" applyFont="1" applyFill="1" applyBorder="1" applyAlignment="1">
      <alignment/>
    </xf>
    <xf numFmtId="44" fontId="1" fillId="2" borderId="48" xfId="17" applyFont="1" applyFill="1" applyBorder="1" applyAlignment="1">
      <alignment/>
    </xf>
    <xf numFmtId="44" fontId="2" fillId="2" borderId="43" xfId="17" applyFont="1" applyFill="1" applyBorder="1" applyAlignment="1">
      <alignment/>
    </xf>
    <xf numFmtId="0" fontId="2" fillId="6" borderId="17" xfId="0" applyFont="1" applyFill="1" applyBorder="1" applyAlignment="1">
      <alignment/>
    </xf>
    <xf numFmtId="44" fontId="2" fillId="6" borderId="8" xfId="0" applyNumberFormat="1" applyFont="1" applyFill="1" applyBorder="1" applyAlignment="1">
      <alignment/>
    </xf>
    <xf numFmtId="44" fontId="1" fillId="6" borderId="0" xfId="0" applyNumberFormat="1" applyFont="1" applyFill="1" applyBorder="1" applyAlignment="1">
      <alignment/>
    </xf>
    <xf numFmtId="44" fontId="2" fillId="6" borderId="60" xfId="0" applyNumberFormat="1" applyFont="1" applyFill="1" applyBorder="1" applyAlignment="1">
      <alignment/>
    </xf>
    <xf numFmtId="0" fontId="2" fillId="6" borderId="31" xfId="0" applyFont="1" applyFill="1" applyBorder="1" applyAlignment="1">
      <alignment/>
    </xf>
    <xf numFmtId="44" fontId="1" fillId="6" borderId="10" xfId="0" applyNumberFormat="1" applyFont="1" applyFill="1" applyBorder="1" applyAlignment="1">
      <alignment/>
    </xf>
    <xf numFmtId="44" fontId="2" fillId="6" borderId="10" xfId="0" applyNumberFormat="1" applyFont="1" applyFill="1" applyBorder="1" applyAlignment="1">
      <alignment/>
    </xf>
    <xf numFmtId="44" fontId="1" fillId="6" borderId="5" xfId="0" applyNumberFormat="1" applyFont="1" applyFill="1" applyBorder="1" applyAlignment="1">
      <alignment/>
    </xf>
    <xf numFmtId="44" fontId="2" fillId="6" borderId="42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" fillId="6" borderId="46" xfId="0" applyFont="1" applyFill="1" applyBorder="1" applyAlignment="1">
      <alignment horizontal="center"/>
    </xf>
    <xf numFmtId="0" fontId="2" fillId="6" borderId="5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52" xfId="0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44" fontId="1" fillId="0" borderId="1" xfId="17" applyFont="1" applyBorder="1" applyAlignment="1">
      <alignment/>
    </xf>
    <xf numFmtId="0" fontId="2" fillId="2" borderId="15" xfId="0" applyFont="1" applyFill="1" applyBorder="1" applyAlignment="1">
      <alignment horizontal="center"/>
    </xf>
    <xf numFmtId="164" fontId="2" fillId="4" borderId="9" xfId="15" applyNumberFormat="1" applyFont="1" applyFill="1" applyBorder="1" applyAlignment="1">
      <alignment/>
    </xf>
    <xf numFmtId="171" fontId="1" fillId="0" borderId="9" xfId="17" applyNumberFormat="1" applyFont="1" applyBorder="1" applyAlignment="1">
      <alignment/>
    </xf>
    <xf numFmtId="0" fontId="1" fillId="0" borderId="51" xfId="0" applyFont="1" applyBorder="1" applyAlignment="1">
      <alignment/>
    </xf>
    <xf numFmtId="0" fontId="1" fillId="0" borderId="37" xfId="0" applyFont="1" applyBorder="1" applyAlignment="1">
      <alignment/>
    </xf>
    <xf numFmtId="164" fontId="2" fillId="4" borderId="37" xfId="15" applyNumberFormat="1" applyFont="1" applyFill="1" applyBorder="1" applyAlignment="1">
      <alignment/>
    </xf>
    <xf numFmtId="166" fontId="2" fillId="4" borderId="33" xfId="0" applyNumberFormat="1" applyFont="1" applyFill="1" applyBorder="1" applyAlignment="1">
      <alignment/>
    </xf>
    <xf numFmtId="0" fontId="1" fillId="0" borderId="66" xfId="0" applyFont="1" applyBorder="1" applyAlignment="1">
      <alignment/>
    </xf>
    <xf numFmtId="0" fontId="1" fillId="0" borderId="36" xfId="0" applyFont="1" applyBorder="1" applyAlignment="1">
      <alignment/>
    </xf>
    <xf numFmtId="0" fontId="2" fillId="0" borderId="55" xfId="0" applyFont="1" applyBorder="1" applyAlignment="1">
      <alignment horizontal="center"/>
    </xf>
    <xf numFmtId="166" fontId="1" fillId="0" borderId="25" xfId="0" applyNumberFormat="1" applyFont="1" applyBorder="1" applyAlignment="1">
      <alignment/>
    </xf>
    <xf numFmtId="44" fontId="2" fillId="4" borderId="30" xfId="17" applyNumberFormat="1" applyFont="1" applyFill="1" applyBorder="1" applyAlignment="1">
      <alignment/>
    </xf>
    <xf numFmtId="44" fontId="15" fillId="2" borderId="28" xfId="17" applyFont="1" applyFill="1" applyBorder="1" applyAlignment="1">
      <alignment/>
    </xf>
    <xf numFmtId="44" fontId="2" fillId="3" borderId="28" xfId="17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" fillId="4" borderId="4" xfId="0" applyFont="1" applyFill="1" applyBorder="1" applyAlignment="1">
      <alignment/>
    </xf>
    <xf numFmtId="0" fontId="1" fillId="0" borderId="4" xfId="0" applyFont="1" applyBorder="1" applyAlignment="1">
      <alignment/>
    </xf>
    <xf numFmtId="0" fontId="2" fillId="2" borderId="38" xfId="0" applyFont="1" applyFill="1" applyBorder="1" applyAlignment="1">
      <alignment horizontal="right"/>
    </xf>
    <xf numFmtId="0" fontId="1" fillId="0" borderId="34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44" fontId="1" fillId="0" borderId="0" xfId="17" applyFont="1" applyAlignment="1">
      <alignment/>
    </xf>
    <xf numFmtId="44" fontId="1" fillId="0" borderId="0" xfId="0" applyNumberFormat="1" applyFont="1" applyAlignment="1">
      <alignment/>
    </xf>
    <xf numFmtId="0" fontId="2" fillId="6" borderId="30" xfId="0" applyFont="1" applyFill="1" applyBorder="1" applyAlignment="1">
      <alignment horizontal="center"/>
    </xf>
    <xf numFmtId="0" fontId="2" fillId="6" borderId="59" xfId="0" applyFont="1" applyFill="1" applyBorder="1" applyAlignment="1">
      <alignment horizontal="center"/>
    </xf>
    <xf numFmtId="44" fontId="1" fillId="0" borderId="0" xfId="17" applyFont="1" applyBorder="1" applyAlignment="1">
      <alignment/>
    </xf>
    <xf numFmtId="165" fontId="1" fillId="0" borderId="0" xfId="15" applyNumberFormat="1" applyFont="1" applyBorder="1" applyAlignment="1">
      <alignment/>
    </xf>
    <xf numFmtId="44" fontId="1" fillId="4" borderId="9" xfId="17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6" borderId="21" xfId="0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0" xfId="0" applyFont="1" applyFill="1" applyBorder="1" applyAlignment="1">
      <alignment/>
    </xf>
    <xf numFmtId="0" fontId="1" fillId="6" borderId="12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2" fillId="0" borderId="67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15" fillId="6" borderId="24" xfId="0" applyFont="1" applyFill="1" applyBorder="1" applyAlignment="1">
      <alignment horizontal="center"/>
    </xf>
    <xf numFmtId="0" fontId="15" fillId="6" borderId="8" xfId="0" applyFont="1" applyFill="1" applyBorder="1" applyAlignment="1">
      <alignment horizontal="center"/>
    </xf>
    <xf numFmtId="0" fontId="2" fillId="7" borderId="46" xfId="0" applyFont="1" applyFill="1" applyBorder="1" applyAlignment="1">
      <alignment horizontal="center"/>
    </xf>
    <xf numFmtId="0" fontId="2" fillId="7" borderId="44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1" fillId="0" borderId="68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68" xfId="0" applyFont="1" applyBorder="1" applyAlignment="1">
      <alignment/>
    </xf>
    <xf numFmtId="0" fontId="2" fillId="6" borderId="68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165" fontId="1" fillId="0" borderId="3" xfId="15" applyNumberFormat="1" applyFont="1" applyBorder="1" applyAlignment="1">
      <alignment/>
    </xf>
    <xf numFmtId="0" fontId="15" fillId="6" borderId="54" xfId="0" applyFont="1" applyFill="1" applyBorder="1" applyAlignment="1">
      <alignment horizontal="center"/>
    </xf>
    <xf numFmtId="0" fontId="1" fillId="0" borderId="4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44" fontId="1" fillId="4" borderId="4" xfId="17" applyNumberFormat="1" applyFont="1" applyFill="1" applyBorder="1" applyAlignment="1">
      <alignment/>
    </xf>
    <xf numFmtId="0" fontId="24" fillId="6" borderId="3" xfId="0" applyFont="1" applyFill="1" applyBorder="1" applyAlignment="1">
      <alignment horizontal="center"/>
    </xf>
    <xf numFmtId="165" fontId="1" fillId="0" borderId="4" xfId="15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/>
    </xf>
    <xf numFmtId="0" fontId="1" fillId="0" borderId="48" xfId="0" applyFont="1" applyBorder="1" applyAlignment="1">
      <alignment/>
    </xf>
    <xf numFmtId="44" fontId="1" fillId="0" borderId="48" xfId="17" applyFont="1" applyBorder="1" applyAlignment="1">
      <alignment/>
    </xf>
    <xf numFmtId="44" fontId="1" fillId="4" borderId="2" xfId="17" applyNumberFormat="1" applyFont="1" applyFill="1" applyBorder="1" applyAlignment="1">
      <alignment/>
    </xf>
    <xf numFmtId="44" fontId="1" fillId="4" borderId="10" xfId="17" applyNumberFormat="1" applyFont="1" applyFill="1" applyBorder="1" applyAlignment="1">
      <alignment/>
    </xf>
    <xf numFmtId="0" fontId="3" fillId="7" borderId="64" xfId="0" applyFont="1" applyFill="1" applyBorder="1" applyAlignment="1">
      <alignment/>
    </xf>
    <xf numFmtId="0" fontId="0" fillId="7" borderId="12" xfId="0" applyFill="1" applyBorder="1" applyAlignment="1">
      <alignment/>
    </xf>
    <xf numFmtId="0" fontId="0" fillId="7" borderId="28" xfId="0" applyFill="1" applyBorder="1" applyAlignment="1">
      <alignment/>
    </xf>
    <xf numFmtId="0" fontId="1" fillId="7" borderId="28" xfId="0" applyFont="1" applyFill="1" applyBorder="1" applyAlignment="1">
      <alignment/>
    </xf>
    <xf numFmtId="0" fontId="2" fillId="6" borderId="2" xfId="0" applyFont="1" applyFill="1" applyBorder="1" applyAlignment="1">
      <alignment/>
    </xf>
    <xf numFmtId="44" fontId="1" fillId="0" borderId="10" xfId="17" applyFont="1" applyBorder="1" applyAlignment="1">
      <alignment/>
    </xf>
    <xf numFmtId="0" fontId="1" fillId="0" borderId="7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59" xfId="0" applyFont="1" applyBorder="1" applyAlignment="1">
      <alignment/>
    </xf>
    <xf numFmtId="0" fontId="2" fillId="6" borderId="60" xfId="0" applyFont="1" applyFill="1" applyBorder="1" applyAlignment="1">
      <alignment horizontal="center"/>
    </xf>
    <xf numFmtId="165" fontId="1" fillId="0" borderId="18" xfId="15" applyNumberFormat="1" applyFont="1" applyBorder="1" applyAlignment="1">
      <alignment/>
    </xf>
    <xf numFmtId="165" fontId="1" fillId="0" borderId="15" xfId="15" applyNumberFormat="1" applyFont="1" applyBorder="1" applyAlignment="1">
      <alignment/>
    </xf>
    <xf numFmtId="0" fontId="1" fillId="0" borderId="72" xfId="0" applyFont="1" applyBorder="1" applyAlignment="1">
      <alignment/>
    </xf>
    <xf numFmtId="165" fontId="1" fillId="0" borderId="36" xfId="15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165" fontId="1" fillId="0" borderId="19" xfId="15" applyNumberFormat="1" applyFont="1" applyBorder="1" applyAlignment="1">
      <alignment/>
    </xf>
    <xf numFmtId="44" fontId="1" fillId="0" borderId="37" xfId="17" applyFont="1" applyBorder="1" applyAlignment="1">
      <alignment/>
    </xf>
    <xf numFmtId="165" fontId="1" fillId="0" borderId="37" xfId="15" applyNumberFormat="1" applyFont="1" applyBorder="1" applyAlignment="1">
      <alignment/>
    </xf>
    <xf numFmtId="44" fontId="1" fillId="4" borderId="37" xfId="17" applyNumberFormat="1" applyFont="1" applyFill="1" applyBorder="1" applyAlignment="1">
      <alignment/>
    </xf>
    <xf numFmtId="44" fontId="1" fillId="0" borderId="36" xfId="17" applyFont="1" applyBorder="1" applyAlignment="1">
      <alignment/>
    </xf>
    <xf numFmtId="44" fontId="1" fillId="4" borderId="36" xfId="17" applyNumberFormat="1" applyFont="1" applyFill="1" applyBorder="1" applyAlignment="1">
      <alignment/>
    </xf>
    <xf numFmtId="44" fontId="1" fillId="0" borderId="11" xfId="17" applyFont="1" applyBorder="1" applyAlignment="1">
      <alignment/>
    </xf>
    <xf numFmtId="44" fontId="1" fillId="4" borderId="11" xfId="17" applyNumberFormat="1" applyFont="1" applyFill="1" applyBorder="1" applyAlignment="1">
      <alignment/>
    </xf>
    <xf numFmtId="0" fontId="1" fillId="0" borderId="65" xfId="0" applyFont="1" applyBorder="1" applyAlignment="1">
      <alignment/>
    </xf>
    <xf numFmtId="0" fontId="1" fillId="0" borderId="35" xfId="0" applyFont="1" applyBorder="1" applyAlignment="1">
      <alignment/>
    </xf>
    <xf numFmtId="0" fontId="1" fillId="2" borderId="13" xfId="0" applyFont="1" applyFill="1" applyBorder="1" applyAlignment="1">
      <alignment/>
    </xf>
    <xf numFmtId="0" fontId="1" fillId="0" borderId="54" xfId="0" applyFont="1" applyBorder="1" applyAlignment="1">
      <alignment/>
    </xf>
    <xf numFmtId="0" fontId="1" fillId="0" borderId="73" xfId="0" applyFont="1" applyBorder="1" applyAlignment="1">
      <alignment/>
    </xf>
    <xf numFmtId="0" fontId="1" fillId="0" borderId="54" xfId="0" applyFont="1" applyBorder="1" applyAlignment="1">
      <alignment/>
    </xf>
    <xf numFmtId="44" fontId="1" fillId="0" borderId="54" xfId="17" applyFont="1" applyBorder="1" applyAlignment="1">
      <alignment/>
    </xf>
    <xf numFmtId="165" fontId="1" fillId="0" borderId="54" xfId="15" applyNumberFormat="1" applyFont="1" applyBorder="1" applyAlignment="1">
      <alignment/>
    </xf>
    <xf numFmtId="44" fontId="1" fillId="4" borderId="54" xfId="17" applyNumberFormat="1" applyFont="1" applyFill="1" applyBorder="1" applyAlignment="1">
      <alignment/>
    </xf>
    <xf numFmtId="0" fontId="1" fillId="0" borderId="43" xfId="0" applyFont="1" applyBorder="1" applyAlignment="1">
      <alignment/>
    </xf>
    <xf numFmtId="0" fontId="1" fillId="2" borderId="35" xfId="0" applyFont="1" applyFill="1" applyBorder="1" applyAlignment="1">
      <alignment/>
    </xf>
    <xf numFmtId="0" fontId="1" fillId="2" borderId="40" xfId="0" applyFont="1" applyFill="1" applyBorder="1" applyAlignment="1">
      <alignment/>
    </xf>
    <xf numFmtId="0" fontId="1" fillId="2" borderId="40" xfId="0" applyFont="1" applyFill="1" applyBorder="1" applyAlignment="1">
      <alignment/>
    </xf>
    <xf numFmtId="0" fontId="1" fillId="10" borderId="40" xfId="0" applyFont="1" applyFill="1" applyBorder="1" applyAlignment="1">
      <alignment/>
    </xf>
    <xf numFmtId="0" fontId="1" fillId="10" borderId="40" xfId="0" applyFont="1" applyFill="1" applyBorder="1" applyAlignment="1">
      <alignment/>
    </xf>
    <xf numFmtId="0" fontId="1" fillId="3" borderId="35" xfId="0" applyFont="1" applyFill="1" applyBorder="1" applyAlignment="1">
      <alignment/>
    </xf>
    <xf numFmtId="0" fontId="1" fillId="3" borderId="35" xfId="0" applyFont="1" applyFill="1" applyBorder="1" applyAlignment="1">
      <alignment/>
    </xf>
    <xf numFmtId="0" fontId="1" fillId="5" borderId="40" xfId="0" applyFont="1" applyFill="1" applyBorder="1" applyAlignment="1">
      <alignment/>
    </xf>
    <xf numFmtId="0" fontId="1" fillId="5" borderId="40" xfId="0" applyFont="1" applyFill="1" applyBorder="1" applyAlignment="1">
      <alignment/>
    </xf>
    <xf numFmtId="0" fontId="1" fillId="4" borderId="55" xfId="0" applyFont="1" applyFill="1" applyBorder="1" applyAlignment="1">
      <alignment/>
    </xf>
    <xf numFmtId="0" fontId="1" fillId="4" borderId="58" xfId="0" applyFont="1" applyFill="1" applyBorder="1" applyAlignment="1">
      <alignment/>
    </xf>
    <xf numFmtId="0" fontId="1" fillId="4" borderId="55" xfId="0" applyFont="1" applyFill="1" applyBorder="1" applyAlignment="1">
      <alignment/>
    </xf>
    <xf numFmtId="0" fontId="1" fillId="4" borderId="58" xfId="0" applyFont="1" applyFill="1" applyBorder="1" applyAlignment="1">
      <alignment/>
    </xf>
    <xf numFmtId="44" fontId="1" fillId="4" borderId="8" xfId="17" applyNumberFormat="1" applyFont="1" applyFill="1" applyBorder="1" applyAlignment="1">
      <alignment/>
    </xf>
    <xf numFmtId="0" fontId="1" fillId="0" borderId="74" xfId="0" applyFont="1" applyBorder="1" applyAlignment="1">
      <alignment/>
    </xf>
    <xf numFmtId="165" fontId="1" fillId="0" borderId="1" xfId="15" applyNumberFormat="1" applyFont="1" applyBorder="1" applyAlignment="1">
      <alignment/>
    </xf>
    <xf numFmtId="0" fontId="2" fillId="0" borderId="54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60" xfId="0" applyFont="1" applyBorder="1" applyAlignment="1">
      <alignment/>
    </xf>
    <xf numFmtId="165" fontId="1" fillId="0" borderId="13" xfId="15" applyNumberFormat="1" applyFont="1" applyBorder="1" applyAlignment="1">
      <alignment/>
    </xf>
    <xf numFmtId="165" fontId="1" fillId="0" borderId="17" xfId="15" applyNumberFormat="1" applyFont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11" borderId="35" xfId="0" applyFont="1" applyFill="1" applyBorder="1" applyAlignment="1">
      <alignment/>
    </xf>
    <xf numFmtId="0" fontId="1" fillId="11" borderId="13" xfId="0" applyFont="1" applyFill="1" applyBorder="1" applyAlignment="1">
      <alignment/>
    </xf>
    <xf numFmtId="0" fontId="1" fillId="11" borderId="14" xfId="0" applyFont="1" applyFill="1" applyBorder="1" applyAlignment="1">
      <alignment/>
    </xf>
    <xf numFmtId="0" fontId="2" fillId="11" borderId="20" xfId="0" applyFont="1" applyFill="1" applyBorder="1" applyAlignment="1">
      <alignment/>
    </xf>
    <xf numFmtId="0" fontId="1" fillId="11" borderId="21" xfId="0" applyFont="1" applyFill="1" applyBorder="1" applyAlignment="1">
      <alignment/>
    </xf>
    <xf numFmtId="0" fontId="1" fillId="11" borderId="23" xfId="0" applyFont="1" applyFill="1" applyBorder="1" applyAlignment="1">
      <alignment/>
    </xf>
    <xf numFmtId="0" fontId="1" fillId="11" borderId="35" xfId="0" applyFont="1" applyFill="1" applyBorder="1" applyAlignment="1">
      <alignment/>
    </xf>
    <xf numFmtId="0" fontId="1" fillId="11" borderId="13" xfId="0" applyFont="1" applyFill="1" applyBorder="1" applyAlignment="1">
      <alignment/>
    </xf>
    <xf numFmtId="0" fontId="1" fillId="11" borderId="14" xfId="0" applyFont="1" applyFill="1" applyBorder="1" applyAlignment="1">
      <alignment/>
    </xf>
    <xf numFmtId="0" fontId="1" fillId="11" borderId="21" xfId="0" applyFont="1" applyFill="1" applyBorder="1" applyAlignment="1">
      <alignment/>
    </xf>
    <xf numFmtId="0" fontId="1" fillId="11" borderId="23" xfId="0" applyFont="1" applyFill="1" applyBorder="1" applyAlignment="1">
      <alignment/>
    </xf>
    <xf numFmtId="0" fontId="1" fillId="6" borderId="13" xfId="0" applyFont="1" applyFill="1" applyBorder="1" applyAlignment="1">
      <alignment/>
    </xf>
    <xf numFmtId="0" fontId="1" fillId="6" borderId="75" xfId="0" applyFont="1" applyFill="1" applyBorder="1" applyAlignment="1">
      <alignment/>
    </xf>
    <xf numFmtId="0" fontId="1" fillId="6" borderId="73" xfId="0" applyFont="1" applyFill="1" applyBorder="1" applyAlignment="1">
      <alignment/>
    </xf>
    <xf numFmtId="0" fontId="1" fillId="6" borderId="22" xfId="0" applyFont="1" applyFill="1" applyBorder="1" applyAlignment="1">
      <alignment/>
    </xf>
    <xf numFmtId="0" fontId="1" fillId="6" borderId="63" xfId="0" applyFont="1" applyFill="1" applyBorder="1" applyAlignment="1">
      <alignment/>
    </xf>
    <xf numFmtId="44" fontId="1" fillId="6" borderId="13" xfId="17" applyFont="1" applyFill="1" applyBorder="1" applyAlignment="1">
      <alignment/>
    </xf>
    <xf numFmtId="165" fontId="1" fillId="6" borderId="75" xfId="15" applyNumberFormat="1" applyFont="1" applyFill="1" applyBorder="1" applyAlignment="1">
      <alignment/>
    </xf>
    <xf numFmtId="165" fontId="1" fillId="6" borderId="13" xfId="15" applyNumberFormat="1" applyFont="1" applyFill="1" applyBorder="1" applyAlignment="1">
      <alignment/>
    </xf>
    <xf numFmtId="44" fontId="1" fillId="6" borderId="21" xfId="17" applyFont="1" applyFill="1" applyBorder="1" applyAlignment="1">
      <alignment/>
    </xf>
    <xf numFmtId="165" fontId="1" fillId="6" borderId="22" xfId="15" applyNumberFormat="1" applyFont="1" applyFill="1" applyBorder="1" applyAlignment="1">
      <alignment/>
    </xf>
    <xf numFmtId="165" fontId="1" fillId="6" borderId="21" xfId="15" applyNumberFormat="1" applyFont="1" applyFill="1" applyBorder="1" applyAlignment="1">
      <alignment/>
    </xf>
    <xf numFmtId="0" fontId="1" fillId="6" borderId="13" xfId="0" applyFont="1" applyFill="1" applyBorder="1" applyAlignment="1">
      <alignment/>
    </xf>
    <xf numFmtId="0" fontId="1" fillId="6" borderId="21" xfId="0" applyFont="1" applyFill="1" applyBorder="1" applyAlignment="1">
      <alignment/>
    </xf>
    <xf numFmtId="0" fontId="1" fillId="6" borderId="46" xfId="0" applyFont="1" applyFill="1" applyBorder="1" applyAlignment="1">
      <alignment/>
    </xf>
    <xf numFmtId="0" fontId="1" fillId="2" borderId="64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46" xfId="0" applyFont="1" applyFill="1" applyBorder="1" applyAlignment="1">
      <alignment/>
    </xf>
    <xf numFmtId="0" fontId="1" fillId="2" borderId="50" xfId="0" applyFont="1" applyFill="1" applyBorder="1" applyAlignment="1">
      <alignment/>
    </xf>
    <xf numFmtId="0" fontId="1" fillId="2" borderId="64" xfId="0" applyFont="1" applyFill="1" applyBorder="1" applyAlignment="1">
      <alignment/>
    </xf>
    <xf numFmtId="44" fontId="1" fillId="2" borderId="12" xfId="17" applyFont="1" applyFill="1" applyBorder="1" applyAlignment="1">
      <alignment/>
    </xf>
    <xf numFmtId="165" fontId="1" fillId="2" borderId="46" xfId="15" applyNumberFormat="1" applyFont="1" applyFill="1" applyBorder="1" applyAlignment="1">
      <alignment/>
    </xf>
    <xf numFmtId="165" fontId="1" fillId="2" borderId="12" xfId="15" applyNumberFormat="1" applyFont="1" applyFill="1" applyBorder="1" applyAlignment="1">
      <alignment/>
    </xf>
    <xf numFmtId="0" fontId="2" fillId="6" borderId="29" xfId="0" applyFont="1" applyFill="1" applyBorder="1" applyAlignment="1">
      <alignment horizontal="center"/>
    </xf>
    <xf numFmtId="0" fontId="2" fillId="6" borderId="76" xfId="0" applyFont="1" applyFill="1" applyBorder="1" applyAlignment="1">
      <alignment horizontal="center"/>
    </xf>
    <xf numFmtId="0" fontId="1" fillId="6" borderId="76" xfId="0" applyFont="1" applyFill="1" applyBorder="1" applyAlignment="1">
      <alignment/>
    </xf>
    <xf numFmtId="0" fontId="2" fillId="2" borderId="56" xfId="0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0" fontId="2" fillId="6" borderId="12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1" fillId="2" borderId="56" xfId="0" applyFont="1" applyFill="1" applyBorder="1" applyAlignment="1">
      <alignment/>
    </xf>
    <xf numFmtId="0" fontId="1" fillId="6" borderId="28" xfId="0" applyFont="1" applyFill="1" applyBorder="1" applyAlignment="1">
      <alignment/>
    </xf>
    <xf numFmtId="0" fontId="1" fillId="6" borderId="12" xfId="0" applyFont="1" applyFill="1" applyBorder="1" applyAlignment="1">
      <alignment/>
    </xf>
    <xf numFmtId="0" fontId="1" fillId="6" borderId="76" xfId="0" applyFont="1" applyFill="1" applyBorder="1" applyAlignment="1">
      <alignment/>
    </xf>
    <xf numFmtId="0" fontId="1" fillId="4" borderId="67" xfId="0" applyFont="1" applyFill="1" applyBorder="1" applyAlignment="1">
      <alignment/>
    </xf>
    <xf numFmtId="0" fontId="1" fillId="4" borderId="72" xfId="0" applyFont="1" applyFill="1" applyBorder="1" applyAlignment="1">
      <alignment/>
    </xf>
    <xf numFmtId="0" fontId="1" fillId="4" borderId="72" xfId="0" applyFont="1" applyFill="1" applyBorder="1" applyAlignment="1">
      <alignment/>
    </xf>
    <xf numFmtId="0" fontId="1" fillId="4" borderId="37" xfId="0" applyFont="1" applyFill="1" applyBorder="1" applyAlignment="1">
      <alignment horizontal="center"/>
    </xf>
    <xf numFmtId="0" fontId="1" fillId="4" borderId="67" xfId="0" applyFont="1" applyFill="1" applyBorder="1" applyAlignment="1">
      <alignment/>
    </xf>
    <xf numFmtId="0" fontId="1" fillId="4" borderId="37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44" fontId="1" fillId="4" borderId="37" xfId="17" applyFont="1" applyFill="1" applyBorder="1" applyAlignment="1">
      <alignment horizontal="center"/>
    </xf>
    <xf numFmtId="165" fontId="1" fillId="4" borderId="37" xfId="15" applyNumberFormat="1" applyFont="1" applyFill="1" applyBorder="1" applyAlignment="1">
      <alignment horizontal="center"/>
    </xf>
    <xf numFmtId="44" fontId="1" fillId="4" borderId="37" xfId="17" applyNumberFormat="1" applyFont="1" applyFill="1" applyBorder="1" applyAlignment="1">
      <alignment horizontal="center"/>
    </xf>
    <xf numFmtId="0" fontId="1" fillId="0" borderId="65" xfId="0" applyFont="1" applyBorder="1" applyAlignment="1">
      <alignment/>
    </xf>
    <xf numFmtId="0" fontId="2" fillId="6" borderId="64" xfId="0" applyFont="1" applyFill="1" applyBorder="1" applyAlignment="1">
      <alignment/>
    </xf>
    <xf numFmtId="0" fontId="1" fillId="4" borderId="35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75" xfId="0" applyFont="1" applyFill="1" applyBorder="1" applyAlignment="1">
      <alignment/>
    </xf>
    <xf numFmtId="0" fontId="1" fillId="4" borderId="73" xfId="0" applyFont="1" applyFill="1" applyBorder="1" applyAlignment="1">
      <alignment/>
    </xf>
    <xf numFmtId="0" fontId="1" fillId="4" borderId="35" xfId="0" applyFont="1" applyFill="1" applyBorder="1" applyAlignment="1">
      <alignment/>
    </xf>
    <xf numFmtId="44" fontId="1" fillId="4" borderId="13" xfId="17" applyFont="1" applyFill="1" applyBorder="1" applyAlignment="1">
      <alignment/>
    </xf>
    <xf numFmtId="165" fontId="1" fillId="4" borderId="75" xfId="15" applyNumberFormat="1" applyFont="1" applyFill="1" applyBorder="1" applyAlignment="1">
      <alignment/>
    </xf>
    <xf numFmtId="165" fontId="1" fillId="4" borderId="13" xfId="15" applyNumberFormat="1" applyFont="1" applyFill="1" applyBorder="1" applyAlignment="1">
      <alignment/>
    </xf>
    <xf numFmtId="44" fontId="1" fillId="4" borderId="3" xfId="17" applyNumberFormat="1" applyFont="1" applyFill="1" applyBorder="1" applyAlignment="1">
      <alignment/>
    </xf>
    <xf numFmtId="165" fontId="1" fillId="0" borderId="35" xfId="15" applyNumberFormat="1" applyFont="1" applyBorder="1" applyAlignment="1">
      <alignment/>
    </xf>
    <xf numFmtId="165" fontId="1" fillId="0" borderId="16" xfId="15" applyNumberFormat="1" applyFont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2" fillId="0" borderId="38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right"/>
    </xf>
    <xf numFmtId="0" fontId="2" fillId="0" borderId="77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38" xfId="0" applyFont="1" applyFill="1" applyBorder="1" applyAlignment="1">
      <alignment/>
    </xf>
    <xf numFmtId="0" fontId="2" fillId="3" borderId="38" xfId="0" applyFont="1" applyFill="1" applyBorder="1" applyAlignment="1">
      <alignment horizontal="right"/>
    </xf>
    <xf numFmtId="0" fontId="2" fillId="3" borderId="3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right"/>
    </xf>
    <xf numFmtId="0" fontId="1" fillId="0" borderId="49" xfId="0" applyFont="1" applyFill="1" applyBorder="1" applyAlignment="1">
      <alignment/>
    </xf>
    <xf numFmtId="0" fontId="2" fillId="3" borderId="78" xfId="0" applyFont="1" applyFill="1" applyBorder="1" applyAlignment="1">
      <alignment horizontal="right"/>
    </xf>
    <xf numFmtId="0" fontId="1" fillId="3" borderId="34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2" fillId="3" borderId="77" xfId="0" applyFont="1" applyFill="1" applyBorder="1" applyAlignment="1">
      <alignment horizontal="right"/>
    </xf>
    <xf numFmtId="0" fontId="2" fillId="3" borderId="7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7" borderId="38" xfId="0" applyFont="1" applyFill="1" applyBorder="1" applyAlignment="1">
      <alignment horizontal="right"/>
    </xf>
    <xf numFmtId="0" fontId="1" fillId="7" borderId="9" xfId="0" applyFont="1" applyFill="1" applyBorder="1" applyAlignment="1">
      <alignment horizontal="center"/>
    </xf>
    <xf numFmtId="0" fontId="25" fillId="0" borderId="55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7" borderId="49" xfId="0" applyFont="1" applyFill="1" applyBorder="1" applyAlignment="1">
      <alignment horizontal="right"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2" fillId="7" borderId="4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2" fillId="2" borderId="78" xfId="0" applyFont="1" applyFill="1" applyBorder="1" applyAlignment="1">
      <alignment horizontal="right"/>
    </xf>
    <xf numFmtId="0" fontId="1" fillId="2" borderId="34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72" xfId="0" applyFont="1" applyFill="1" applyBorder="1" applyAlignment="1">
      <alignment horizontal="center"/>
    </xf>
    <xf numFmtId="0" fontId="2" fillId="2" borderId="77" xfId="0" applyFont="1" applyFill="1" applyBorder="1" applyAlignment="1">
      <alignment horizontal="right"/>
    </xf>
    <xf numFmtId="0" fontId="1" fillId="2" borderId="52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70" xfId="0" applyFont="1" applyFill="1" applyBorder="1" applyAlignment="1">
      <alignment horizontal="center"/>
    </xf>
    <xf numFmtId="0" fontId="2" fillId="2" borderId="77" xfId="0" applyFont="1" applyFill="1" applyBorder="1" applyAlignment="1">
      <alignment horizontal="center"/>
    </xf>
    <xf numFmtId="0" fontId="2" fillId="7" borderId="77" xfId="0" applyFont="1" applyFill="1" applyBorder="1" applyAlignment="1">
      <alignment horizontal="right"/>
    </xf>
    <xf numFmtId="179" fontId="2" fillId="6" borderId="78" xfId="19" applyNumberFormat="1" applyFont="1" applyFill="1" applyBorder="1" applyAlignment="1">
      <alignment/>
    </xf>
    <xf numFmtId="44" fontId="1" fillId="0" borderId="12" xfId="17" applyFont="1" applyFill="1" applyBorder="1" applyAlignment="1">
      <alignment/>
    </xf>
    <xf numFmtId="165" fontId="1" fillId="0" borderId="4" xfId="15" applyNumberFormat="1" applyFont="1" applyFill="1" applyBorder="1" applyAlignment="1">
      <alignment horizontal="center"/>
    </xf>
    <xf numFmtId="0" fontId="11" fillId="6" borderId="57" xfId="0" applyFont="1" applyFill="1" applyBorder="1" applyAlignment="1">
      <alignment/>
    </xf>
    <xf numFmtId="0" fontId="27" fillId="6" borderId="13" xfId="0" applyFont="1" applyFill="1" applyBorder="1" applyAlignment="1">
      <alignment/>
    </xf>
    <xf numFmtId="0" fontId="10" fillId="6" borderId="75" xfId="0" applyFont="1" applyFill="1" applyBorder="1" applyAlignment="1">
      <alignment/>
    </xf>
    <xf numFmtId="0" fontId="27" fillId="3" borderId="13" xfId="0" applyFont="1" applyFill="1" applyBorder="1" applyAlignment="1">
      <alignment/>
    </xf>
    <xf numFmtId="0" fontId="10" fillId="3" borderId="75" xfId="0" applyFont="1" applyFill="1" applyBorder="1" applyAlignment="1">
      <alignment/>
    </xf>
    <xf numFmtId="0" fontId="27" fillId="4" borderId="13" xfId="0" applyFont="1" applyFill="1" applyBorder="1" applyAlignment="1">
      <alignment/>
    </xf>
    <xf numFmtId="0" fontId="10" fillId="4" borderId="75" xfId="0" applyFont="1" applyFill="1" applyBorder="1" applyAlignment="1">
      <alignment/>
    </xf>
    <xf numFmtId="0" fontId="27" fillId="2" borderId="13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0" fontId="10" fillId="0" borderId="20" xfId="0" applyFont="1" applyBorder="1" applyAlignment="1">
      <alignment/>
    </xf>
    <xf numFmtId="0" fontId="10" fillId="6" borderId="21" xfId="0" applyFont="1" applyFill="1" applyBorder="1" applyAlignment="1">
      <alignment/>
    </xf>
    <xf numFmtId="0" fontId="10" fillId="6" borderId="22" xfId="0" applyFont="1" applyFill="1" applyBorder="1" applyAlignment="1">
      <alignment/>
    </xf>
    <xf numFmtId="0" fontId="10" fillId="3" borderId="21" xfId="0" applyFont="1" applyFill="1" applyBorder="1" applyAlignment="1">
      <alignment/>
    </xf>
    <xf numFmtId="0" fontId="10" fillId="3" borderId="22" xfId="0" applyFont="1" applyFill="1" applyBorder="1" applyAlignment="1">
      <alignment/>
    </xf>
    <xf numFmtId="0" fontId="10" fillId="4" borderId="21" xfId="0" applyFont="1" applyFill="1" applyBorder="1" applyAlignment="1">
      <alignment/>
    </xf>
    <xf numFmtId="0" fontId="10" fillId="4" borderId="22" xfId="0" applyFont="1" applyFill="1" applyBorder="1" applyAlignment="1">
      <alignment/>
    </xf>
    <xf numFmtId="0" fontId="10" fillId="2" borderId="21" xfId="0" applyFont="1" applyFill="1" applyBorder="1" applyAlignment="1">
      <alignment/>
    </xf>
    <xf numFmtId="0" fontId="0" fillId="0" borderId="14" xfId="0" applyBorder="1" applyAlignment="1">
      <alignment/>
    </xf>
    <xf numFmtId="171" fontId="2" fillId="0" borderId="3" xfId="17" applyNumberFormat="1" applyFont="1" applyBorder="1" applyAlignment="1">
      <alignment/>
    </xf>
    <xf numFmtId="166" fontId="2" fillId="4" borderId="30" xfId="0" applyNumberFormat="1" applyFont="1" applyFill="1" applyBorder="1" applyAlignment="1">
      <alignment/>
    </xf>
    <xf numFmtId="164" fontId="2" fillId="4" borderId="36" xfId="15" applyNumberFormat="1" applyFont="1" applyFill="1" applyBorder="1" applyAlignment="1">
      <alignment/>
    </xf>
    <xf numFmtId="166" fontId="2" fillId="4" borderId="59" xfId="0" applyNumberFormat="1" applyFont="1" applyFill="1" applyBorder="1" applyAlignment="1">
      <alignment/>
    </xf>
    <xf numFmtId="171" fontId="1" fillId="0" borderId="3" xfId="17" applyNumberFormat="1" applyFont="1" applyBorder="1" applyAlignment="1">
      <alignment/>
    </xf>
    <xf numFmtId="0" fontId="2" fillId="6" borderId="27" xfId="0" applyFont="1" applyFill="1" applyBorder="1" applyAlignment="1">
      <alignment/>
    </xf>
    <xf numFmtId="0" fontId="2" fillId="6" borderId="62" xfId="0" applyFont="1" applyFill="1" applyBorder="1" applyAlignment="1">
      <alignment/>
    </xf>
    <xf numFmtId="164" fontId="2" fillId="6" borderId="62" xfId="15" applyNumberFormat="1" applyFont="1" applyFill="1" applyBorder="1" applyAlignment="1">
      <alignment/>
    </xf>
    <xf numFmtId="166" fontId="2" fillId="6" borderId="23" xfId="0" applyNumberFormat="1" applyFont="1" applyFill="1" applyBorder="1" applyAlignment="1">
      <alignment/>
    </xf>
    <xf numFmtId="0" fontId="2" fillId="4" borderId="64" xfId="0" applyFont="1" applyFill="1" applyBorder="1" applyAlignment="1">
      <alignment/>
    </xf>
    <xf numFmtId="0" fontId="2" fillId="4" borderId="46" xfId="0" applyFont="1" applyFill="1" applyBorder="1" applyAlignment="1">
      <alignment/>
    </xf>
    <xf numFmtId="0" fontId="10" fillId="0" borderId="23" xfId="0" applyFont="1" applyBorder="1" applyAlignment="1">
      <alignment/>
    </xf>
    <xf numFmtId="0" fontId="10" fillId="0" borderId="17" xfId="0" applyFont="1" applyBorder="1" applyAlignment="1">
      <alignment/>
    </xf>
    <xf numFmtId="0" fontId="2" fillId="2" borderId="51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164" fontId="2" fillId="6" borderId="44" xfId="15" applyNumberFormat="1" applyFont="1" applyFill="1" applyBorder="1" applyAlignment="1">
      <alignment/>
    </xf>
    <xf numFmtId="0" fontId="1" fillId="0" borderId="50" xfId="0" applyFont="1" applyFill="1" applyBorder="1" applyAlignment="1">
      <alignment/>
    </xf>
    <xf numFmtId="166" fontId="2" fillId="4" borderId="42" xfId="0" applyNumberFormat="1" applyFont="1" applyFill="1" applyBorder="1" applyAlignment="1">
      <alignment/>
    </xf>
    <xf numFmtId="166" fontId="2" fillId="2" borderId="50" xfId="0" applyNumberFormat="1" applyFont="1" applyFill="1" applyBorder="1" applyAlignment="1">
      <alignment/>
    </xf>
    <xf numFmtId="0" fontId="1" fillId="2" borderId="23" xfId="0" applyFont="1" applyFill="1" applyBorder="1" applyAlignment="1">
      <alignment/>
    </xf>
    <xf numFmtId="171" fontId="2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2" borderId="71" xfId="0" applyFont="1" applyFill="1" applyBorder="1" applyAlignment="1">
      <alignment/>
    </xf>
    <xf numFmtId="0" fontId="2" fillId="2" borderId="61" xfId="0" applyFont="1" applyFill="1" applyBorder="1" applyAlignment="1">
      <alignment/>
    </xf>
    <xf numFmtId="165" fontId="2" fillId="7" borderId="28" xfId="0" applyNumberFormat="1" applyFont="1" applyFill="1" applyBorder="1" applyAlignment="1">
      <alignment horizontal="center"/>
    </xf>
    <xf numFmtId="0" fontId="28" fillId="7" borderId="40" xfId="0" applyFont="1" applyFill="1" applyBorder="1" applyAlignment="1">
      <alignment horizontal="right"/>
    </xf>
    <xf numFmtId="165" fontId="28" fillId="2" borderId="38" xfId="15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Alignment="1">
      <alignment/>
    </xf>
    <xf numFmtId="171" fontId="28" fillId="3" borderId="38" xfId="17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center"/>
    </xf>
    <xf numFmtId="44" fontId="2" fillId="7" borderId="40" xfId="17" applyFont="1" applyFill="1" applyBorder="1" applyAlignment="1">
      <alignment horizontal="center"/>
    </xf>
    <xf numFmtId="179" fontId="24" fillId="6" borderId="78" xfId="19" applyNumberFormat="1" applyFont="1" applyFill="1" applyBorder="1" applyAlignment="1">
      <alignment horizontal="center"/>
    </xf>
    <xf numFmtId="179" fontId="2" fillId="6" borderId="39" xfId="19" applyNumberFormat="1" applyFont="1" applyFill="1" applyBorder="1" applyAlignment="1">
      <alignment/>
    </xf>
    <xf numFmtId="0" fontId="24" fillId="12" borderId="41" xfId="0" applyFont="1" applyFill="1" applyBorder="1" applyAlignment="1">
      <alignment horizontal="center"/>
    </xf>
    <xf numFmtId="179" fontId="2" fillId="6" borderId="55" xfId="0" applyNumberFormat="1" applyFont="1" applyFill="1" applyBorder="1" applyAlignment="1">
      <alignment/>
    </xf>
    <xf numFmtId="0" fontId="28" fillId="12" borderId="14" xfId="0" applyFont="1" applyFill="1" applyBorder="1" applyAlignment="1">
      <alignment/>
    </xf>
    <xf numFmtId="0" fontId="33" fillId="12" borderId="23" xfId="0" applyFont="1" applyFill="1" applyBorder="1" applyAlignment="1">
      <alignment/>
    </xf>
    <xf numFmtId="0" fontId="3" fillId="7" borderId="7" xfId="0" applyFont="1" applyFill="1" applyBorder="1" applyAlignment="1">
      <alignment/>
    </xf>
    <xf numFmtId="0" fontId="2" fillId="2" borderId="27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165" fontId="2" fillId="2" borderId="49" xfId="15" applyNumberFormat="1" applyFont="1" applyFill="1" applyBorder="1" applyAlignment="1">
      <alignment/>
    </xf>
    <xf numFmtId="165" fontId="0" fillId="0" borderId="41" xfId="15" applyNumberFormat="1" applyBorder="1" applyAlignment="1">
      <alignment/>
    </xf>
    <xf numFmtId="0" fontId="0" fillId="0" borderId="41" xfId="0" applyBorder="1" applyAlignment="1">
      <alignment/>
    </xf>
    <xf numFmtId="0" fontId="0" fillId="0" borderId="9" xfId="0" applyBorder="1" applyAlignment="1">
      <alignment/>
    </xf>
    <xf numFmtId="165" fontId="1" fillId="0" borderId="43" xfId="15" applyNumberFormat="1" applyFont="1" applyBorder="1" applyAlignment="1">
      <alignment/>
    </xf>
    <xf numFmtId="165" fontId="0" fillId="0" borderId="58" xfId="15" applyNumberFormat="1" applyBorder="1" applyAlignment="1">
      <alignment/>
    </xf>
    <xf numFmtId="171" fontId="2" fillId="6" borderId="44" xfId="17" applyNumberFormat="1" applyFont="1" applyFill="1" applyBorder="1" applyAlignment="1">
      <alignment/>
    </xf>
    <xf numFmtId="171" fontId="2" fillId="6" borderId="12" xfId="17" applyNumberFormat="1" applyFont="1" applyFill="1" applyBorder="1" applyAlignment="1">
      <alignment/>
    </xf>
    <xf numFmtId="171" fontId="2" fillId="6" borderId="46" xfId="17" applyNumberFormat="1" applyFont="1" applyFill="1" applyBorder="1" applyAlignment="1">
      <alignment/>
    </xf>
    <xf numFmtId="171" fontId="2" fillId="6" borderId="40" xfId="17" applyNumberFormat="1" applyFont="1" applyFill="1" applyBorder="1" applyAlignment="1">
      <alignment/>
    </xf>
    <xf numFmtId="171" fontId="2" fillId="6" borderId="28" xfId="17" applyNumberFormat="1" applyFont="1" applyFill="1" applyBorder="1" applyAlignment="1">
      <alignment/>
    </xf>
    <xf numFmtId="0" fontId="0" fillId="0" borderId="47" xfId="0" applyBorder="1" applyAlignment="1">
      <alignment/>
    </xf>
    <xf numFmtId="0" fontId="0" fillId="0" borderId="2" xfId="0" applyBorder="1" applyAlignment="1">
      <alignment/>
    </xf>
    <xf numFmtId="0" fontId="34" fillId="0" borderId="69" xfId="0" applyFont="1" applyFill="1" applyBorder="1" applyAlignment="1">
      <alignment/>
    </xf>
    <xf numFmtId="0" fontId="34" fillId="0" borderId="6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0" fillId="0" borderId="29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10" fillId="0" borderId="24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10" fillId="7" borderId="25" xfId="0" applyFont="1" applyFill="1" applyBorder="1" applyAlignment="1">
      <alignment horizontal="center"/>
    </xf>
    <xf numFmtId="0" fontId="4" fillId="7" borderId="66" xfId="0" applyFont="1" applyFill="1" applyBorder="1" applyAlignment="1">
      <alignment horizontal="center"/>
    </xf>
    <xf numFmtId="0" fontId="32" fillId="7" borderId="11" xfId="0" applyFont="1" applyFill="1" applyBorder="1" applyAlignment="1">
      <alignment/>
    </xf>
    <xf numFmtId="0" fontId="11" fillId="4" borderId="57" xfId="0" applyFont="1" applyFill="1" applyBorder="1" applyAlignment="1">
      <alignment/>
    </xf>
    <xf numFmtId="0" fontId="0" fillId="0" borderId="31" xfId="0" applyBorder="1" applyAlignment="1">
      <alignment/>
    </xf>
    <xf numFmtId="0" fontId="40" fillId="2" borderId="17" xfId="0" applyFont="1" applyFill="1" applyBorder="1" applyAlignment="1">
      <alignment/>
    </xf>
    <xf numFmtId="0" fontId="18" fillId="0" borderId="35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0" fillId="6" borderId="64" xfId="0" applyFill="1" applyBorder="1" applyAlignment="1">
      <alignment/>
    </xf>
    <xf numFmtId="0" fontId="10" fillId="6" borderId="28" xfId="0" applyFont="1" applyFill="1" applyBorder="1" applyAlignment="1">
      <alignment/>
    </xf>
    <xf numFmtId="0" fontId="0" fillId="6" borderId="12" xfId="0" applyFill="1" applyBorder="1" applyAlignment="1">
      <alignment/>
    </xf>
    <xf numFmtId="0" fontId="5" fillId="2" borderId="31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1" xfId="0" applyFill="1" applyBorder="1" applyAlignment="1">
      <alignment/>
    </xf>
    <xf numFmtId="0" fontId="41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6" xfId="0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0" xfId="0" applyFont="1" applyAlignment="1">
      <alignment/>
    </xf>
    <xf numFmtId="0" fontId="39" fillId="2" borderId="31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2" borderId="31" xfId="0" applyFill="1" applyBorder="1" applyAlignment="1">
      <alignment/>
    </xf>
    <xf numFmtId="0" fontId="0" fillId="6" borderId="57" xfId="0" applyFill="1" applyBorder="1" applyAlignment="1">
      <alignment/>
    </xf>
    <xf numFmtId="0" fontId="41" fillId="6" borderId="53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42" fillId="2" borderId="17" xfId="0" applyFont="1" applyFill="1" applyBorder="1" applyAlignment="1">
      <alignment/>
    </xf>
    <xf numFmtId="0" fontId="0" fillId="0" borderId="1" xfId="0" applyFill="1" applyBorder="1" applyAlignment="1">
      <alignment/>
    </xf>
    <xf numFmtId="0" fontId="16" fillId="0" borderId="0" xfId="0" applyFont="1" applyAlignment="1">
      <alignment/>
    </xf>
    <xf numFmtId="0" fontId="0" fillId="0" borderId="35" xfId="0" applyBorder="1" applyAlignment="1">
      <alignment/>
    </xf>
    <xf numFmtId="0" fontId="43" fillId="12" borderId="7" xfId="0" applyFont="1" applyFill="1" applyBorder="1" applyAlignment="1">
      <alignment/>
    </xf>
    <xf numFmtId="0" fontId="0" fillId="12" borderId="1" xfId="0" applyFill="1" applyBorder="1" applyAlignment="1">
      <alignment/>
    </xf>
    <xf numFmtId="0" fontId="0" fillId="12" borderId="4" xfId="0" applyFill="1" applyBorder="1" applyAlignment="1">
      <alignment/>
    </xf>
    <xf numFmtId="44" fontId="0" fillId="0" borderId="0" xfId="17" applyFont="1" applyBorder="1" applyAlignment="1">
      <alignment/>
    </xf>
    <xf numFmtId="44" fontId="1" fillId="0" borderId="0" xfId="17" applyFont="1" applyBorder="1" applyAlignment="1">
      <alignment horizontal="center"/>
    </xf>
    <xf numFmtId="0" fontId="0" fillId="0" borderId="20" xfId="0" applyBorder="1" applyAlignment="1">
      <alignment/>
    </xf>
    <xf numFmtId="0" fontId="39" fillId="0" borderId="14" xfId="0" applyFont="1" applyFill="1" applyBorder="1" applyAlignment="1">
      <alignment/>
    </xf>
    <xf numFmtId="0" fontId="16" fillId="0" borderId="45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11" fillId="4" borderId="61" xfId="0" applyFont="1" applyFill="1" applyBorder="1" applyAlignment="1">
      <alignment/>
    </xf>
    <xf numFmtId="0" fontId="10" fillId="7" borderId="0" xfId="0" applyFont="1" applyFill="1" applyAlignment="1">
      <alignment/>
    </xf>
    <xf numFmtId="0" fontId="19" fillId="13" borderId="64" xfId="0" applyFont="1" applyFill="1" applyBorder="1" applyAlignment="1">
      <alignment/>
    </xf>
    <xf numFmtId="0" fontId="1" fillId="0" borderId="28" xfId="0" applyFont="1" applyBorder="1" applyAlignment="1">
      <alignment/>
    </xf>
    <xf numFmtId="0" fontId="44" fillId="0" borderId="64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6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57" xfId="0" applyFont="1" applyBorder="1" applyAlignment="1">
      <alignment/>
    </xf>
    <xf numFmtId="0" fontId="2" fillId="0" borderId="1" xfId="0" applyFont="1" applyBorder="1" applyAlignment="1">
      <alignment/>
    </xf>
    <xf numFmtId="0" fontId="44" fillId="0" borderId="56" xfId="0" applyFont="1" applyBorder="1" applyAlignment="1">
      <alignment/>
    </xf>
    <xf numFmtId="0" fontId="1" fillId="0" borderId="53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1" fillId="0" borderId="45" xfId="0" applyFont="1" applyBorder="1" applyAlignment="1">
      <alignment/>
    </xf>
    <xf numFmtId="0" fontId="6" fillId="0" borderId="65" xfId="0" applyFont="1" applyBorder="1" applyAlignment="1">
      <alignment/>
    </xf>
    <xf numFmtId="0" fontId="3" fillId="2" borderId="51" xfId="0" applyFont="1" applyFill="1" applyBorder="1" applyAlignment="1">
      <alignment/>
    </xf>
    <xf numFmtId="0" fontId="0" fillId="2" borderId="37" xfId="0" applyFill="1" applyBorder="1" applyAlignment="1">
      <alignment/>
    </xf>
    <xf numFmtId="0" fontId="0" fillId="2" borderId="33" xfId="0" applyFill="1" applyBorder="1" applyAlignment="1">
      <alignment/>
    </xf>
    <xf numFmtId="0" fontId="7" fillId="2" borderId="66" xfId="0" applyFont="1" applyFill="1" applyBorder="1" applyAlignment="1">
      <alignment/>
    </xf>
    <xf numFmtId="0" fontId="0" fillId="2" borderId="36" xfId="0" applyFill="1" applyBorder="1" applyAlignment="1">
      <alignment/>
    </xf>
    <xf numFmtId="0" fontId="0" fillId="2" borderId="59" xfId="0" applyFill="1" applyBorder="1" applyAlignment="1">
      <alignment/>
    </xf>
    <xf numFmtId="0" fontId="8" fillId="4" borderId="20" xfId="0" applyFont="1" applyFill="1" applyBorder="1" applyAlignment="1">
      <alignment/>
    </xf>
    <xf numFmtId="0" fontId="0" fillId="4" borderId="21" xfId="0" applyFill="1" applyBorder="1" applyAlignment="1">
      <alignment/>
    </xf>
    <xf numFmtId="0" fontId="7" fillId="0" borderId="29" xfId="0" applyFont="1" applyBorder="1" applyAlignment="1">
      <alignment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53" xfId="0" applyBorder="1" applyAlignment="1">
      <alignment/>
    </xf>
    <xf numFmtId="0" fontId="4" fillId="4" borderId="64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2" fillId="4" borderId="28" xfId="0" applyFont="1" applyFill="1" applyBorder="1" applyAlignment="1">
      <alignment/>
    </xf>
    <xf numFmtId="0" fontId="2" fillId="11" borderId="51" xfId="0" applyFont="1" applyFill="1" applyBorder="1" applyAlignment="1">
      <alignment/>
    </xf>
    <xf numFmtId="0" fontId="1" fillId="11" borderId="37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62" xfId="0" applyFont="1" applyBorder="1" applyAlignment="1">
      <alignment horizontal="center"/>
    </xf>
    <xf numFmtId="0" fontId="46" fillId="14" borderId="64" xfId="0" applyFont="1" applyFill="1" applyBorder="1" applyAlignment="1">
      <alignment/>
    </xf>
    <xf numFmtId="0" fontId="3" fillId="14" borderId="12" xfId="0" applyFont="1" applyFill="1" applyBorder="1" applyAlignment="1">
      <alignment/>
    </xf>
    <xf numFmtId="0" fontId="0" fillId="14" borderId="14" xfId="0" applyFill="1" applyBorder="1" applyAlignment="1">
      <alignment/>
    </xf>
    <xf numFmtId="0" fontId="0" fillId="0" borderId="9" xfId="0" applyFill="1" applyBorder="1" applyAlignment="1">
      <alignment/>
    </xf>
    <xf numFmtId="0" fontId="2" fillId="2" borderId="78" xfId="0" applyFont="1" applyFill="1" applyBorder="1" applyAlignment="1">
      <alignment horizontal="center"/>
    </xf>
    <xf numFmtId="0" fontId="20" fillId="15" borderId="7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7" fillId="15" borderId="38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77" xfId="0" applyFont="1" applyFill="1" applyBorder="1" applyAlignment="1">
      <alignment/>
    </xf>
    <xf numFmtId="0" fontId="47" fillId="15" borderId="77" xfId="0" applyFont="1" applyFill="1" applyBorder="1" applyAlignment="1">
      <alignment/>
    </xf>
    <xf numFmtId="0" fontId="5" fillId="2" borderId="49" xfId="0" applyFont="1" applyFill="1" applyBorder="1" applyAlignment="1">
      <alignment/>
    </xf>
    <xf numFmtId="0" fontId="21" fillId="15" borderId="49" xfId="0" applyFont="1" applyFill="1" applyBorder="1" applyAlignment="1">
      <alignment/>
    </xf>
    <xf numFmtId="0" fontId="20" fillId="15" borderId="38" xfId="0" applyFont="1" applyFill="1" applyBorder="1" applyAlignment="1">
      <alignment/>
    </xf>
    <xf numFmtId="166" fontId="2" fillId="4" borderId="9" xfId="0" applyNumberFormat="1" applyFont="1" applyFill="1" applyBorder="1" applyAlignment="1">
      <alignment/>
    </xf>
    <xf numFmtId="0" fontId="20" fillId="15" borderId="41" xfId="0" applyFont="1" applyFill="1" applyBorder="1" applyAlignment="1">
      <alignment/>
    </xf>
    <xf numFmtId="0" fontId="2" fillId="3" borderId="78" xfId="0" applyFont="1" applyFill="1" applyBorder="1" applyAlignment="1">
      <alignment/>
    </xf>
    <xf numFmtId="0" fontId="20" fillId="15" borderId="78" xfId="0" applyFont="1" applyFill="1" applyBorder="1" applyAlignment="1">
      <alignment/>
    </xf>
    <xf numFmtId="0" fontId="2" fillId="3" borderId="77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44" fontId="2" fillId="2" borderId="48" xfId="17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48" xfId="0" applyFont="1" applyFill="1" applyBorder="1" applyAlignment="1">
      <alignment/>
    </xf>
    <xf numFmtId="0" fontId="2" fillId="2" borderId="31" xfId="0" applyFont="1" applyFill="1" applyBorder="1" applyAlignment="1">
      <alignment/>
    </xf>
    <xf numFmtId="44" fontId="2" fillId="2" borderId="5" xfId="0" applyNumberFormat="1" applyFont="1" applyFill="1" applyBorder="1" applyAlignment="1">
      <alignment/>
    </xf>
    <xf numFmtId="44" fontId="1" fillId="2" borderId="10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0" xfId="0" applyFill="1" applyBorder="1" applyAlignment="1">
      <alignment/>
    </xf>
    <xf numFmtId="0" fontId="2" fillId="6" borderId="15" xfId="0" applyFont="1" applyFill="1" applyBorder="1" applyAlignment="1">
      <alignment horizontal="center"/>
    </xf>
    <xf numFmtId="44" fontId="2" fillId="6" borderId="0" xfId="0" applyNumberFormat="1" applyFont="1" applyFill="1" applyBorder="1" applyAlignment="1">
      <alignment/>
    </xf>
    <xf numFmtId="44" fontId="1" fillId="6" borderId="8" xfId="0" applyNumberFormat="1" applyFont="1" applyFill="1" applyBorder="1" applyAlignment="1">
      <alignment/>
    </xf>
    <xf numFmtId="0" fontId="0" fillId="6" borderId="8" xfId="0" applyFill="1" applyBorder="1" applyAlignment="1">
      <alignment/>
    </xf>
    <xf numFmtId="0" fontId="0" fillId="6" borderId="0" xfId="0" applyFill="1" applyBorder="1" applyAlignment="1">
      <alignment/>
    </xf>
    <xf numFmtId="0" fontId="2" fillId="6" borderId="45" xfId="0" applyFont="1" applyFill="1" applyBorder="1" applyAlignment="1">
      <alignment horizontal="center"/>
    </xf>
    <xf numFmtId="44" fontId="2" fillId="6" borderId="5" xfId="0" applyNumberFormat="1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5" xfId="0" applyFill="1" applyBorder="1" applyAlignment="1">
      <alignment/>
    </xf>
    <xf numFmtId="0" fontId="2" fillId="6" borderId="23" xfId="0" applyFont="1" applyFill="1" applyBorder="1" applyAlignment="1">
      <alignment horizontal="center"/>
    </xf>
    <xf numFmtId="44" fontId="2" fillId="6" borderId="21" xfId="0" applyNumberFormat="1" applyFont="1" applyFill="1" applyBorder="1" applyAlignment="1">
      <alignment/>
    </xf>
    <xf numFmtId="44" fontId="1" fillId="6" borderId="62" xfId="0" applyNumberFormat="1" applyFont="1" applyFill="1" applyBorder="1" applyAlignment="1">
      <alignment/>
    </xf>
    <xf numFmtId="0" fontId="0" fillId="6" borderId="62" xfId="0" applyFill="1" applyBorder="1" applyAlignment="1">
      <alignment/>
    </xf>
    <xf numFmtId="0" fontId="0" fillId="6" borderId="21" xfId="0" applyFill="1" applyBorder="1" applyAlignment="1">
      <alignment/>
    </xf>
    <xf numFmtId="0" fontId="48" fillId="9" borderId="64" xfId="0" applyFont="1" applyFill="1" applyBorder="1" applyAlignment="1">
      <alignment/>
    </xf>
    <xf numFmtId="0" fontId="18" fillId="9" borderId="12" xfId="0" applyFont="1" applyFill="1" applyBorder="1" applyAlignment="1">
      <alignment/>
    </xf>
    <xf numFmtId="0" fontId="2" fillId="6" borderId="40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7" borderId="40" xfId="0" applyFont="1" applyFill="1" applyBorder="1" applyAlignment="1">
      <alignment horizontal="center"/>
    </xf>
    <xf numFmtId="165" fontId="1" fillId="7" borderId="4" xfId="15" applyNumberFormat="1" applyFont="1" applyFill="1" applyBorder="1" applyAlignment="1">
      <alignment horizontal="center"/>
    </xf>
    <xf numFmtId="1" fontId="24" fillId="12" borderId="58" xfId="0" applyNumberFormat="1" applyFont="1" applyFill="1" applyBorder="1" applyAlignment="1">
      <alignment horizontal="center"/>
    </xf>
    <xf numFmtId="1" fontId="24" fillId="12" borderId="40" xfId="0" applyNumberFormat="1" applyFont="1" applyFill="1" applyBorder="1" applyAlignment="1">
      <alignment horizontal="center"/>
    </xf>
    <xf numFmtId="171" fontId="31" fillId="0" borderId="36" xfId="17" applyNumberFormat="1" applyFont="1" applyFill="1" applyBorder="1" applyAlignment="1">
      <alignment horizontal="center"/>
    </xf>
    <xf numFmtId="0" fontId="2" fillId="3" borderId="78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7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7" borderId="0" xfId="0" applyFont="1" applyFill="1" applyAlignment="1">
      <alignment/>
    </xf>
    <xf numFmtId="0" fontId="1" fillId="7" borderId="0" xfId="0" applyFont="1" applyFill="1" applyAlignment="1">
      <alignment/>
    </xf>
    <xf numFmtId="0" fontId="49" fillId="0" borderId="0" xfId="0" applyFont="1" applyAlignment="1">
      <alignment/>
    </xf>
    <xf numFmtId="0" fontId="50" fillId="16" borderId="0" xfId="0" applyFont="1" applyFill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0" fontId="49" fillId="17" borderId="0" xfId="0" applyFont="1" applyFill="1" applyAlignment="1">
      <alignment/>
    </xf>
    <xf numFmtId="0" fontId="20" fillId="18" borderId="0" xfId="0" applyFont="1" applyFill="1" applyAlignment="1">
      <alignment/>
    </xf>
    <xf numFmtId="0" fontId="20" fillId="15" borderId="0" xfId="0" applyFont="1" applyFill="1" applyAlignment="1">
      <alignment/>
    </xf>
    <xf numFmtId="44" fontId="49" fillId="0" borderId="0" xfId="17" applyFont="1" applyAlignment="1">
      <alignment/>
    </xf>
    <xf numFmtId="0" fontId="20" fillId="15" borderId="35" xfId="0" applyFont="1" applyFill="1" applyBorder="1" applyAlignment="1">
      <alignment/>
    </xf>
    <xf numFmtId="0" fontId="20" fillId="15" borderId="13" xfId="0" applyFont="1" applyFill="1" applyBorder="1" applyAlignment="1">
      <alignment/>
    </xf>
    <xf numFmtId="0" fontId="1" fillId="16" borderId="14" xfId="0" applyFont="1" applyFill="1" applyBorder="1" applyAlignment="1">
      <alignment/>
    </xf>
    <xf numFmtId="0" fontId="20" fillId="18" borderId="17" xfId="0" applyFont="1" applyFill="1" applyBorder="1" applyAlignment="1">
      <alignment/>
    </xf>
    <xf numFmtId="0" fontId="20" fillId="18" borderId="0" xfId="0" applyFont="1" applyFill="1" applyBorder="1" applyAlignment="1">
      <alignment/>
    </xf>
    <xf numFmtId="44" fontId="49" fillId="0" borderId="0" xfId="17" applyFont="1" applyBorder="1" applyAlignment="1">
      <alignment/>
    </xf>
    <xf numFmtId="0" fontId="49" fillId="0" borderId="0" xfId="0" applyFont="1" applyBorder="1" applyAlignment="1">
      <alignment/>
    </xf>
    <xf numFmtId="44" fontId="49" fillId="0" borderId="23" xfId="17" applyFont="1" applyBorder="1" applyAlignment="1">
      <alignment/>
    </xf>
    <xf numFmtId="44" fontId="49" fillId="0" borderId="15" xfId="17" applyFont="1" applyBorder="1" applyAlignment="1">
      <alignment/>
    </xf>
    <xf numFmtId="0" fontId="3" fillId="0" borderId="0" xfId="0" applyFont="1" applyFill="1" applyBorder="1" applyAlignment="1">
      <alignment/>
    </xf>
    <xf numFmtId="1" fontId="1" fillId="0" borderId="0" xfId="0" applyNumberFormat="1" applyFont="1" applyAlignment="1">
      <alignment/>
    </xf>
    <xf numFmtId="1" fontId="2" fillId="7" borderId="40" xfId="0" applyNumberFormat="1" applyFont="1" applyFill="1" applyBorder="1" applyAlignment="1">
      <alignment horizontal="center"/>
    </xf>
    <xf numFmtId="0" fontId="1" fillId="7" borderId="40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46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3" fillId="5" borderId="35" xfId="0" applyFont="1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3" fillId="5" borderId="20" xfId="0" applyFont="1" applyFill="1" applyBorder="1" applyAlignment="1">
      <alignment/>
    </xf>
    <xf numFmtId="0" fontId="0" fillId="5" borderId="21" xfId="0" applyFill="1" applyBorder="1" applyAlignment="1">
      <alignment/>
    </xf>
    <xf numFmtId="0" fontId="0" fillId="5" borderId="23" xfId="0" applyFill="1" applyBorder="1" applyAlignment="1">
      <alignment/>
    </xf>
    <xf numFmtId="0" fontId="11" fillId="5" borderId="20" xfId="0" applyFont="1" applyFill="1" applyBorder="1" applyAlignment="1">
      <alignment/>
    </xf>
    <xf numFmtId="0" fontId="11" fillId="5" borderId="21" xfId="0" applyFont="1" applyFill="1" applyBorder="1" applyAlignment="1">
      <alignment/>
    </xf>
    <xf numFmtId="0" fontId="11" fillId="5" borderId="23" xfId="0" applyFont="1" applyFill="1" applyBorder="1" applyAlignment="1">
      <alignment/>
    </xf>
    <xf numFmtId="0" fontId="1" fillId="7" borderId="64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6" borderId="50" xfId="0" applyFont="1" applyFill="1" applyBorder="1" applyAlignment="1">
      <alignment/>
    </xf>
    <xf numFmtId="0" fontId="3" fillId="5" borderId="64" xfId="0" applyFont="1" applyFill="1" applyBorder="1" applyAlignment="1">
      <alignment/>
    </xf>
    <xf numFmtId="0" fontId="1" fillId="5" borderId="12" xfId="0" applyFont="1" applyFill="1" applyBorder="1" applyAlignment="1">
      <alignment/>
    </xf>
    <xf numFmtId="0" fontId="1" fillId="5" borderId="46" xfId="0" applyFont="1" applyFill="1" applyBorder="1" applyAlignment="1">
      <alignment/>
    </xf>
    <xf numFmtId="0" fontId="1" fillId="5" borderId="28" xfId="0" applyFont="1" applyFill="1" applyBorder="1" applyAlignment="1">
      <alignment/>
    </xf>
    <xf numFmtId="0" fontId="2" fillId="0" borderId="77" xfId="0" applyFont="1" applyBorder="1" applyAlignment="1">
      <alignment horizontal="center"/>
    </xf>
    <xf numFmtId="0" fontId="2" fillId="6" borderId="52" xfId="0" applyFont="1" applyFill="1" applyBorder="1" applyAlignment="1">
      <alignment horizontal="center"/>
    </xf>
    <xf numFmtId="0" fontId="32" fillId="7" borderId="7" xfId="0" applyFont="1" applyFill="1" applyBorder="1" applyAlignment="1">
      <alignment/>
    </xf>
    <xf numFmtId="0" fontId="25" fillId="10" borderId="51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2" fillId="4" borderId="56" xfId="0" applyFont="1" applyFill="1" applyBorder="1" applyAlignment="1">
      <alignment/>
    </xf>
    <xf numFmtId="0" fontId="2" fillId="4" borderId="25" xfId="0" applyFont="1" applyFill="1" applyBorder="1" applyAlignment="1">
      <alignment/>
    </xf>
    <xf numFmtId="0" fontId="2" fillId="2" borderId="56" xfId="0" applyFont="1" applyFill="1" applyBorder="1" applyAlignment="1">
      <alignment/>
    </xf>
    <xf numFmtId="0" fontId="2" fillId="2" borderId="80" xfId="0" applyFont="1" applyFill="1" applyBorder="1" applyAlignment="1">
      <alignment/>
    </xf>
    <xf numFmtId="0" fontId="11" fillId="7" borderId="56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1" fillId="7" borderId="46" xfId="0" applyFont="1" applyFill="1" applyBorder="1" applyAlignment="1">
      <alignment/>
    </xf>
    <xf numFmtId="0" fontId="3" fillId="0" borderId="64" xfId="0" applyFont="1" applyFill="1" applyBorder="1" applyAlignment="1">
      <alignment/>
    </xf>
    <xf numFmtId="0" fontId="3" fillId="17" borderId="4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" fillId="0" borderId="7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right"/>
    </xf>
    <xf numFmtId="0" fontId="1" fillId="0" borderId="54" xfId="0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1" fillId="0" borderId="66" xfId="0" applyFont="1" applyFill="1" applyBorder="1" applyAlignment="1">
      <alignment/>
    </xf>
    <xf numFmtId="15" fontId="4" fillId="7" borderId="64" xfId="0" applyNumberFormat="1" applyFont="1" applyFill="1" applyBorder="1" applyAlignment="1">
      <alignment/>
    </xf>
    <xf numFmtId="0" fontId="1" fillId="17" borderId="28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1" fillId="3" borderId="44" xfId="0" applyFont="1" applyFill="1" applyBorder="1" applyAlignment="1">
      <alignment/>
    </xf>
    <xf numFmtId="0" fontId="1" fillId="3" borderId="28" xfId="0" applyFont="1" applyFill="1" applyBorder="1" applyAlignment="1">
      <alignment/>
    </xf>
    <xf numFmtId="0" fontId="2" fillId="0" borderId="56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2" fillId="7" borderId="56" xfId="0" applyFont="1" applyFill="1" applyBorder="1" applyAlignment="1">
      <alignment/>
    </xf>
    <xf numFmtId="0" fontId="2" fillId="7" borderId="46" xfId="0" applyFont="1" applyFill="1" applyBorder="1" applyAlignment="1">
      <alignment/>
    </xf>
    <xf numFmtId="44" fontId="2" fillId="7" borderId="46" xfId="17" applyFont="1" applyFill="1" applyBorder="1" applyAlignment="1">
      <alignment/>
    </xf>
    <xf numFmtId="0" fontId="2" fillId="7" borderId="28" xfId="0" applyFont="1" applyFill="1" applyBorder="1" applyAlignment="1">
      <alignment/>
    </xf>
    <xf numFmtId="0" fontId="2" fillId="3" borderId="58" xfId="0" applyFont="1" applyFill="1" applyBorder="1" applyAlignment="1">
      <alignment/>
    </xf>
    <xf numFmtId="0" fontId="1" fillId="3" borderId="56" xfId="0" applyFont="1" applyFill="1" applyBorder="1" applyAlignment="1">
      <alignment/>
    </xf>
    <xf numFmtId="0" fontId="1" fillId="3" borderId="46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7" borderId="46" xfId="0" applyFont="1" applyFill="1" applyBorder="1" applyAlignment="1">
      <alignment horizontal="right"/>
    </xf>
    <xf numFmtId="0" fontId="2" fillId="3" borderId="56" xfId="0" applyFont="1" applyFill="1" applyBorder="1" applyAlignment="1">
      <alignment/>
    </xf>
    <xf numFmtId="0" fontId="1" fillId="0" borderId="2" xfId="0" applyFont="1" applyBorder="1" applyAlignment="1">
      <alignment horizontal="right"/>
    </xf>
    <xf numFmtId="0" fontId="2" fillId="7" borderId="44" xfId="0" applyFont="1" applyFill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62" xfId="0" applyFont="1" applyBorder="1" applyAlignment="1">
      <alignment/>
    </xf>
    <xf numFmtId="44" fontId="1" fillId="0" borderId="3" xfId="17" applyFont="1" applyBorder="1" applyAlignment="1">
      <alignment/>
    </xf>
    <xf numFmtId="44" fontId="1" fillId="0" borderId="2" xfId="17" applyFont="1" applyBorder="1" applyAlignment="1">
      <alignment/>
    </xf>
    <xf numFmtId="0" fontId="51" fillId="8" borderId="40" xfId="0" applyFont="1" applyFill="1" applyBorder="1" applyAlignment="1">
      <alignment/>
    </xf>
    <xf numFmtId="0" fontId="1" fillId="4" borderId="28" xfId="0" applyFont="1" applyFill="1" applyBorder="1" applyAlignment="1">
      <alignment/>
    </xf>
    <xf numFmtId="0" fontId="2" fillId="7" borderId="7" xfId="0" applyFont="1" applyFill="1" applyBorder="1" applyAlignment="1">
      <alignment horizontal="center"/>
    </xf>
    <xf numFmtId="44" fontId="1" fillId="7" borderId="1" xfId="17" applyFont="1" applyFill="1" applyBorder="1" applyAlignment="1">
      <alignment/>
    </xf>
    <xf numFmtId="0" fontId="1" fillId="7" borderId="4" xfId="0" applyFont="1" applyFill="1" applyBorder="1" applyAlignment="1">
      <alignment/>
    </xf>
    <xf numFmtId="0" fontId="1" fillId="11" borderId="33" xfId="0" applyFont="1" applyFill="1" applyBorder="1" applyAlignment="1">
      <alignment/>
    </xf>
    <xf numFmtId="0" fontId="19" fillId="19" borderId="64" xfId="0" applyFont="1" applyFill="1" applyBorder="1" applyAlignment="1">
      <alignment/>
    </xf>
    <xf numFmtId="0" fontId="19" fillId="19" borderId="12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28" xfId="0" applyFill="1" applyBorder="1" applyAlignment="1">
      <alignment/>
    </xf>
    <xf numFmtId="0" fontId="11" fillId="5" borderId="69" xfId="0" applyFont="1" applyFill="1" applyBorder="1" applyAlignment="1">
      <alignment/>
    </xf>
    <xf numFmtId="0" fontId="11" fillId="5" borderId="5" xfId="0" applyFont="1" applyFill="1" applyBorder="1" applyAlignment="1">
      <alignment/>
    </xf>
    <xf numFmtId="0" fontId="11" fillId="5" borderId="6" xfId="0" applyFont="1" applyFill="1" applyBorder="1" applyAlignment="1">
      <alignment/>
    </xf>
    <xf numFmtId="0" fontId="3" fillId="5" borderId="69" xfId="0" applyFon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3" xfId="0" applyFill="1" applyBorder="1" applyAlignment="1">
      <alignment/>
    </xf>
    <xf numFmtId="0" fontId="3" fillId="5" borderId="7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0" fontId="1" fillId="0" borderId="64" xfId="0" applyFont="1" applyBorder="1" applyAlignment="1">
      <alignment horizontal="center"/>
    </xf>
    <xf numFmtId="0" fontId="2" fillId="6" borderId="66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77" xfId="0" applyFont="1" applyBorder="1" applyAlignment="1">
      <alignment/>
    </xf>
    <xf numFmtId="0" fontId="2" fillId="4" borderId="77" xfId="0" applyFont="1" applyFill="1" applyBorder="1" applyAlignment="1">
      <alignment/>
    </xf>
    <xf numFmtId="0" fontId="2" fillId="0" borderId="41" xfId="0" applyFont="1" applyBorder="1" applyAlignment="1">
      <alignment/>
    </xf>
    <xf numFmtId="0" fontId="2" fillId="3" borderId="40" xfId="0" applyFont="1" applyFill="1" applyBorder="1" applyAlignment="1">
      <alignment/>
    </xf>
    <xf numFmtId="0" fontId="2" fillId="0" borderId="58" xfId="0" applyFont="1" applyBorder="1" applyAlignment="1">
      <alignment/>
    </xf>
    <xf numFmtId="0" fontId="2" fillId="10" borderId="40" xfId="0" applyFont="1" applyFill="1" applyBorder="1" applyAlignment="1">
      <alignment/>
    </xf>
    <xf numFmtId="0" fontId="2" fillId="2" borderId="76" xfId="0" applyFont="1" applyFill="1" applyBorder="1" applyAlignment="1">
      <alignment horizontal="center"/>
    </xf>
    <xf numFmtId="0" fontId="2" fillId="4" borderId="49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6" borderId="44" xfId="0" applyFont="1" applyFill="1" applyBorder="1" applyAlignment="1">
      <alignment/>
    </xf>
    <xf numFmtId="0" fontId="1" fillId="0" borderId="80" xfId="0" applyFont="1" applyBorder="1" applyAlignment="1">
      <alignment/>
    </xf>
    <xf numFmtId="0" fontId="1" fillId="0" borderId="52" xfId="0" applyFont="1" applyBorder="1" applyAlignment="1">
      <alignment/>
    </xf>
    <xf numFmtId="0" fontId="1" fillId="4" borderId="64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4" borderId="46" xfId="0" applyFont="1" applyFill="1" applyBorder="1" applyAlignment="1">
      <alignment/>
    </xf>
    <xf numFmtId="0" fontId="1" fillId="4" borderId="76" xfId="0" applyFont="1" applyFill="1" applyBorder="1" applyAlignment="1">
      <alignment/>
    </xf>
    <xf numFmtId="0" fontId="1" fillId="4" borderId="28" xfId="0" applyFont="1" applyFill="1" applyBorder="1" applyAlignment="1">
      <alignment/>
    </xf>
    <xf numFmtId="0" fontId="1" fillId="0" borderId="53" xfId="0" applyFont="1" applyBorder="1" applyAlignment="1">
      <alignment/>
    </xf>
    <xf numFmtId="0" fontId="1" fillId="0" borderId="62" xfId="0" applyFont="1" applyBorder="1" applyAlignment="1">
      <alignment/>
    </xf>
    <xf numFmtId="0" fontId="5" fillId="2" borderId="35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2" fillId="5" borderId="58" xfId="0" applyFont="1" applyFill="1" applyBorder="1" applyAlignment="1">
      <alignment/>
    </xf>
    <xf numFmtId="0" fontId="2" fillId="4" borderId="40" xfId="0" applyFont="1" applyFill="1" applyBorder="1" applyAlignment="1">
      <alignment/>
    </xf>
    <xf numFmtId="0" fontId="2" fillId="4" borderId="12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165" fontId="2" fillId="4" borderId="44" xfId="15" applyNumberFormat="1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2" fillId="6" borderId="57" xfId="0" applyFont="1" applyFill="1" applyBorder="1" applyAlignment="1">
      <alignment horizontal="center"/>
    </xf>
    <xf numFmtId="0" fontId="2" fillId="6" borderId="32" xfId="0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0" fontId="2" fillId="6" borderId="37" xfId="0" applyFont="1" applyFill="1" applyBorder="1" applyAlignment="1">
      <alignment horizontal="center"/>
    </xf>
    <xf numFmtId="0" fontId="2" fillId="6" borderId="53" xfId="0" applyFont="1" applyFill="1" applyBorder="1" applyAlignment="1">
      <alignment horizontal="center"/>
    </xf>
    <xf numFmtId="0" fontId="35" fillId="0" borderId="35" xfId="0" applyFont="1" applyFill="1" applyBorder="1" applyAlignment="1">
      <alignment/>
    </xf>
    <xf numFmtId="0" fontId="35" fillId="10" borderId="35" xfId="0" applyFont="1" applyFill="1" applyBorder="1" applyAlignment="1">
      <alignment/>
    </xf>
    <xf numFmtId="0" fontId="19" fillId="10" borderId="14" xfId="0" applyFont="1" applyFill="1" applyBorder="1" applyAlignment="1">
      <alignment/>
    </xf>
    <xf numFmtId="0" fontId="36" fillId="0" borderId="14" xfId="0" applyFont="1" applyFill="1" applyBorder="1" applyAlignment="1">
      <alignment/>
    </xf>
    <xf numFmtId="0" fontId="4" fillId="7" borderId="26" xfId="0" applyFont="1" applyFill="1" applyBorder="1" applyAlignment="1">
      <alignment horizontal="center"/>
    </xf>
    <xf numFmtId="0" fontId="4" fillId="4" borderId="19" xfId="0" applyFont="1" applyFill="1" applyBorder="1" applyAlignment="1">
      <alignment/>
    </xf>
    <xf numFmtId="0" fontId="4" fillId="7" borderId="65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3.8515625" style="0" customWidth="1"/>
    <col min="3" max="3" width="87.140625" style="0" customWidth="1"/>
    <col min="4" max="14" width="5.8515625" style="0" customWidth="1"/>
  </cols>
  <sheetData>
    <row r="1" spans="1:12" ht="13.5" thickBot="1">
      <c r="A1" s="66"/>
      <c r="B1" s="115"/>
      <c r="C1" s="115"/>
      <c r="D1" s="115"/>
      <c r="E1" s="115"/>
      <c r="F1" s="115"/>
      <c r="G1" s="115"/>
      <c r="H1" s="115"/>
      <c r="I1" s="115"/>
      <c r="J1" s="115"/>
      <c r="K1" s="41" t="s">
        <v>266</v>
      </c>
      <c r="L1" s="504"/>
    </row>
    <row r="2" spans="2:19" ht="18.75" thickBot="1">
      <c r="B2" s="901"/>
      <c r="C2" s="902" t="s">
        <v>405</v>
      </c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</row>
    <row r="3" spans="2:19" ht="15">
      <c r="B3" s="900"/>
      <c r="C3" s="903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</row>
    <row r="4" spans="2:19" ht="15.75">
      <c r="B4" s="904">
        <v>1</v>
      </c>
      <c r="C4" s="905" t="s">
        <v>201</v>
      </c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6"/>
    </row>
    <row r="5" spans="2:19" ht="12.75">
      <c r="B5" s="568"/>
      <c r="C5" s="614" t="s">
        <v>202</v>
      </c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  <c r="S5" s="566"/>
    </row>
    <row r="6" spans="2:19" ht="12.75">
      <c r="B6" s="570" t="s">
        <v>23</v>
      </c>
      <c r="C6" s="114"/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6"/>
      <c r="P6" s="566"/>
      <c r="Q6" s="566"/>
      <c r="R6" s="566"/>
      <c r="S6" s="566"/>
    </row>
    <row r="7" spans="2:19" ht="15.75">
      <c r="B7" s="906">
        <v>2</v>
      </c>
      <c r="C7" s="905" t="s">
        <v>356</v>
      </c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566"/>
      <c r="R7" s="566"/>
      <c r="S7" s="566"/>
    </row>
    <row r="8" spans="2:19" ht="12.75">
      <c r="B8" s="907"/>
      <c r="C8" s="616" t="s">
        <v>203</v>
      </c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566"/>
    </row>
    <row r="9" spans="2:19" ht="12.75">
      <c r="B9" s="570"/>
      <c r="C9" s="114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</row>
    <row r="10" spans="2:19" ht="15.75">
      <c r="B10" s="571">
        <v>3</v>
      </c>
      <c r="C10" s="615" t="s">
        <v>204</v>
      </c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</row>
    <row r="11" spans="2:19" ht="12.75">
      <c r="B11" s="570"/>
      <c r="C11" s="114"/>
      <c r="D11" s="566"/>
      <c r="E11" s="566"/>
      <c r="F11" s="566"/>
      <c r="G11" s="566"/>
      <c r="H11" s="566"/>
      <c r="I11" s="566"/>
      <c r="J11" s="566"/>
      <c r="K11" s="566"/>
      <c r="L11" s="566"/>
      <c r="M11" s="566"/>
      <c r="N11" s="566"/>
      <c r="O11" s="566"/>
      <c r="P11" s="566"/>
      <c r="Q11" s="566"/>
      <c r="R11" s="566"/>
      <c r="S11" s="566"/>
    </row>
    <row r="12" spans="2:19" ht="15.75">
      <c r="B12" s="571">
        <v>4</v>
      </c>
      <c r="C12" s="615" t="s">
        <v>357</v>
      </c>
      <c r="D12" s="566"/>
      <c r="E12" s="566"/>
      <c r="F12" s="566"/>
      <c r="G12" s="566"/>
      <c r="H12" s="566"/>
      <c r="I12" s="566"/>
      <c r="J12" s="566"/>
      <c r="K12" s="566"/>
      <c r="L12" s="566"/>
      <c r="M12" s="566"/>
      <c r="N12" s="566"/>
      <c r="O12" s="566"/>
      <c r="P12" s="566"/>
      <c r="Q12" s="566"/>
      <c r="R12" s="566"/>
      <c r="S12" s="566"/>
    </row>
    <row r="13" spans="2:19" ht="12.75">
      <c r="B13" s="570"/>
      <c r="C13" s="114"/>
      <c r="D13" s="566"/>
      <c r="E13" s="566"/>
      <c r="F13" s="566"/>
      <c r="G13" s="566"/>
      <c r="H13" s="566"/>
      <c r="I13" s="566"/>
      <c r="J13" s="566"/>
      <c r="K13" s="566"/>
      <c r="L13" s="566"/>
      <c r="M13" s="566"/>
      <c r="N13" s="566"/>
      <c r="O13" s="566"/>
      <c r="P13" s="566"/>
      <c r="Q13" s="566"/>
      <c r="R13" s="566"/>
      <c r="S13" s="566"/>
    </row>
    <row r="14" spans="2:19" ht="15.75">
      <c r="B14" s="572">
        <v>5</v>
      </c>
      <c r="C14" s="615" t="s">
        <v>358</v>
      </c>
      <c r="D14" s="566"/>
      <c r="E14" s="566"/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6"/>
      <c r="Q14" s="566"/>
      <c r="R14" s="566"/>
      <c r="S14" s="566"/>
    </row>
    <row r="15" spans="2:19" ht="12.75">
      <c r="B15" s="570"/>
      <c r="C15" s="114"/>
      <c r="D15" s="566"/>
      <c r="E15" s="566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</row>
    <row r="16" spans="2:19" ht="15.75">
      <c r="B16" s="571">
        <v>6</v>
      </c>
      <c r="C16" s="615" t="s">
        <v>205</v>
      </c>
      <c r="D16" s="566"/>
      <c r="E16" s="566"/>
      <c r="F16" s="566"/>
      <c r="G16" s="566"/>
      <c r="H16" s="566"/>
      <c r="I16" s="566"/>
      <c r="J16" s="566"/>
      <c r="K16" s="566"/>
      <c r="L16" s="566"/>
      <c r="M16" s="566"/>
      <c r="N16" s="566"/>
      <c r="O16" s="566"/>
      <c r="P16" s="566"/>
      <c r="Q16" s="566"/>
      <c r="R16" s="566"/>
      <c r="S16" s="566"/>
    </row>
    <row r="17" spans="2:19" ht="12.75">
      <c r="B17" s="570"/>
      <c r="C17" s="114"/>
      <c r="D17" s="566"/>
      <c r="E17" s="566"/>
      <c r="F17" s="566"/>
      <c r="G17" s="566"/>
      <c r="H17" s="566"/>
      <c r="I17" s="566"/>
      <c r="J17" s="566"/>
      <c r="K17" s="566"/>
      <c r="L17" s="566"/>
      <c r="M17" s="566"/>
      <c r="N17" s="566"/>
      <c r="O17" s="566"/>
      <c r="P17" s="566"/>
      <c r="Q17" s="566"/>
      <c r="R17" s="566"/>
      <c r="S17" s="566"/>
    </row>
    <row r="18" spans="2:19" ht="15.75">
      <c r="B18" s="571">
        <v>7</v>
      </c>
      <c r="C18" s="615" t="s">
        <v>206</v>
      </c>
      <c r="D18" s="566"/>
      <c r="E18" s="566"/>
      <c r="F18" s="566"/>
      <c r="G18" s="566"/>
      <c r="H18" s="566"/>
      <c r="I18" s="566"/>
      <c r="J18" s="566"/>
      <c r="K18" s="566"/>
      <c r="L18" s="566"/>
      <c r="M18" s="566"/>
      <c r="N18" s="566"/>
      <c r="O18" s="566"/>
      <c r="P18" s="566"/>
      <c r="Q18" s="566"/>
      <c r="R18" s="566"/>
      <c r="S18" s="566"/>
    </row>
    <row r="19" spans="2:19" ht="12.75">
      <c r="B19" s="570"/>
      <c r="C19" s="114"/>
      <c r="D19" s="566"/>
      <c r="E19" s="566"/>
      <c r="F19" s="566"/>
      <c r="G19" s="566"/>
      <c r="H19" s="566"/>
      <c r="I19" s="566"/>
      <c r="J19" s="566"/>
      <c r="K19" s="566"/>
      <c r="L19" s="566"/>
      <c r="M19" s="566"/>
      <c r="N19" s="566"/>
      <c r="O19" s="566"/>
      <c r="P19" s="566"/>
      <c r="Q19" s="566"/>
      <c r="R19" s="566"/>
      <c r="S19" s="566"/>
    </row>
    <row r="20" spans="2:19" ht="15.75">
      <c r="B20" s="571">
        <v>8</v>
      </c>
      <c r="C20" s="615" t="s">
        <v>359</v>
      </c>
      <c r="D20" s="566"/>
      <c r="E20" s="566"/>
      <c r="F20" s="566"/>
      <c r="G20" s="566"/>
      <c r="H20" s="566"/>
      <c r="I20" s="566"/>
      <c r="J20" s="566"/>
      <c r="K20" s="566"/>
      <c r="L20" s="566"/>
      <c r="M20" s="566"/>
      <c r="N20" s="566"/>
      <c r="O20" s="566"/>
      <c r="P20" s="566"/>
      <c r="Q20" s="566"/>
      <c r="R20" s="566"/>
      <c r="S20" s="566"/>
    </row>
    <row r="21" spans="2:19" ht="12.75">
      <c r="B21" s="570"/>
      <c r="C21" s="114"/>
      <c r="D21" s="566"/>
      <c r="E21" s="566"/>
      <c r="F21" s="566"/>
      <c r="G21" s="566"/>
      <c r="H21" s="566"/>
      <c r="I21" s="566"/>
      <c r="J21" s="566"/>
      <c r="K21" s="566"/>
      <c r="L21" s="566"/>
      <c r="M21" s="566"/>
      <c r="N21" s="566"/>
      <c r="O21" s="566"/>
      <c r="P21" s="566"/>
      <c r="Q21" s="566"/>
      <c r="R21" s="566"/>
      <c r="S21" s="566"/>
    </row>
    <row r="22" spans="2:19" ht="15.75">
      <c r="B22" s="571">
        <v>9</v>
      </c>
      <c r="C22" s="615" t="s">
        <v>540</v>
      </c>
      <c r="D22" s="566"/>
      <c r="E22" s="566"/>
      <c r="F22" s="566"/>
      <c r="G22" s="566"/>
      <c r="H22" s="566"/>
      <c r="I22" s="566"/>
      <c r="J22" s="566"/>
      <c r="K22" s="566"/>
      <c r="L22" s="566"/>
      <c r="M22" s="566"/>
      <c r="N22" s="566"/>
      <c r="O22" s="566"/>
      <c r="P22" s="566"/>
      <c r="Q22" s="566"/>
      <c r="R22" s="566"/>
      <c r="S22" s="566"/>
    </row>
    <row r="23" spans="2:19" ht="12.75">
      <c r="B23" s="570"/>
      <c r="C23" s="114"/>
      <c r="D23" s="566"/>
      <c r="E23" s="566"/>
      <c r="F23" s="566"/>
      <c r="G23" s="566"/>
      <c r="H23" s="566"/>
      <c r="I23" s="566"/>
      <c r="J23" s="566"/>
      <c r="K23" s="566"/>
      <c r="L23" s="566"/>
      <c r="M23" s="566"/>
      <c r="N23" s="566"/>
      <c r="O23" s="566"/>
      <c r="P23" s="566"/>
      <c r="Q23" s="566"/>
      <c r="R23" s="566"/>
      <c r="S23" s="566"/>
    </row>
    <row r="24" spans="2:19" ht="16.5" thickBot="1">
      <c r="B24" s="573">
        <v>10</v>
      </c>
      <c r="C24" s="617" t="s">
        <v>541</v>
      </c>
      <c r="D24" s="566"/>
      <c r="E24" s="566"/>
      <c r="F24" s="566"/>
      <c r="G24" s="566"/>
      <c r="H24" s="566"/>
      <c r="I24" s="566"/>
      <c r="J24" s="566"/>
      <c r="K24" s="566"/>
      <c r="L24" s="566"/>
      <c r="M24" s="566"/>
      <c r="N24" s="566"/>
      <c r="O24" s="566"/>
      <c r="P24" s="566"/>
      <c r="Q24" s="566"/>
      <c r="R24" s="566"/>
      <c r="S24" s="566"/>
    </row>
    <row r="25" spans="2:19" ht="12.75">
      <c r="B25" s="112"/>
      <c r="C25" s="112"/>
      <c r="D25" s="566"/>
      <c r="E25" s="566"/>
      <c r="F25" s="566"/>
      <c r="G25" s="566"/>
      <c r="H25" s="566"/>
      <c r="I25" s="566"/>
      <c r="J25" s="566"/>
      <c r="K25" s="566"/>
      <c r="L25" s="566"/>
      <c r="M25" s="566"/>
      <c r="N25" s="566"/>
      <c r="O25" s="566"/>
      <c r="P25" s="566"/>
      <c r="Q25" s="566"/>
      <c r="R25" s="566"/>
      <c r="S25" s="566"/>
    </row>
    <row r="26" spans="4:19" ht="12.75">
      <c r="D26" s="566"/>
      <c r="E26" s="566"/>
      <c r="F26" s="566"/>
      <c r="G26" s="566"/>
      <c r="H26" s="566"/>
      <c r="I26" s="566"/>
      <c r="J26" s="566"/>
      <c r="K26" s="566"/>
      <c r="L26" s="566"/>
      <c r="M26" s="566"/>
      <c r="N26" s="566"/>
      <c r="O26" s="566"/>
      <c r="P26" s="566"/>
      <c r="Q26" s="566"/>
      <c r="R26" s="566"/>
      <c r="S26" s="566"/>
    </row>
    <row r="27" spans="4:19" ht="12.75">
      <c r="D27" s="566"/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</row>
    <row r="28" spans="4:19" ht="12.75"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S28" s="566"/>
    </row>
    <row r="29" ht="12.75">
      <c r="P29" s="206"/>
    </row>
    <row r="30" ht="12.75">
      <c r="P30" s="206"/>
    </row>
    <row r="31" ht="12.75">
      <c r="P31" s="206"/>
    </row>
    <row r="32" ht="12.75">
      <c r="P32" s="206"/>
    </row>
    <row r="33" spans="1:16" ht="13.5" thickBot="1">
      <c r="A33" s="254"/>
      <c r="B33" s="255" t="s">
        <v>112</v>
      </c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39"/>
      <c r="O33" s="245"/>
      <c r="P33" s="206"/>
    </row>
    <row r="34" spans="1:16" ht="12.75">
      <c r="A34" s="331"/>
      <c r="B34" s="266" t="s">
        <v>6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9"/>
      <c r="O34" s="245"/>
      <c r="P34" s="206"/>
    </row>
    <row r="35" spans="1:16" ht="13.5" thickBot="1">
      <c r="A35" s="264"/>
      <c r="B35" s="253" t="s">
        <v>112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51"/>
      <c r="O35" s="245"/>
      <c r="P35" s="206"/>
    </row>
    <row r="36" spans="1:16" ht="12.75">
      <c r="A36" s="254"/>
      <c r="B36" s="255" t="s">
        <v>6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69"/>
      <c r="O36" s="245"/>
      <c r="P36" s="206"/>
    </row>
    <row r="37" spans="1:16" ht="13.5" thickBot="1">
      <c r="A37" s="264"/>
      <c r="B37" s="253" t="s">
        <v>112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51"/>
      <c r="O37" s="245"/>
      <c r="P37" s="206"/>
    </row>
    <row r="38" spans="1:16" ht="13.5" thickBot="1">
      <c r="A38" s="255"/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06"/>
    </row>
    <row r="39" spans="1:16" ht="12.75">
      <c r="A39" s="364"/>
      <c r="B39" s="365"/>
      <c r="C39" s="365" t="s">
        <v>321</v>
      </c>
      <c r="D39" s="366"/>
      <c r="E39" s="375" t="s">
        <v>322</v>
      </c>
      <c r="F39" s="375"/>
      <c r="G39" s="376"/>
      <c r="H39" s="375" t="s">
        <v>324</v>
      </c>
      <c r="I39" s="375"/>
      <c r="J39" s="377" t="s">
        <v>18</v>
      </c>
      <c r="K39" s="340" t="s">
        <v>330</v>
      </c>
      <c r="L39" s="332"/>
      <c r="M39" s="362"/>
      <c r="N39" s="255"/>
      <c r="O39" s="255"/>
      <c r="P39" s="206"/>
    </row>
    <row r="40" spans="1:16" ht="13.5" thickBot="1">
      <c r="A40" s="367" t="s">
        <v>329</v>
      </c>
      <c r="B40" s="368"/>
      <c r="C40" s="368" t="s">
        <v>19</v>
      </c>
      <c r="D40" s="369"/>
      <c r="E40" s="268" t="s">
        <v>323</v>
      </c>
      <c r="F40" s="268"/>
      <c r="G40" s="378"/>
      <c r="H40" s="268" t="s">
        <v>112</v>
      </c>
      <c r="I40" s="268"/>
      <c r="J40" s="379"/>
      <c r="K40" s="433" t="s">
        <v>331</v>
      </c>
      <c r="L40" s="274"/>
      <c r="M40" s="434"/>
      <c r="N40" s="255"/>
      <c r="O40" s="255"/>
      <c r="P40" s="206"/>
    </row>
    <row r="41" spans="1:16" ht="13.5" thickBot="1">
      <c r="A41" s="254" t="s">
        <v>7</v>
      </c>
      <c r="B41" s="285"/>
      <c r="C41" s="284"/>
      <c r="D41" s="255"/>
      <c r="E41" s="331"/>
      <c r="F41" s="266"/>
      <c r="G41" s="266"/>
      <c r="H41" s="266"/>
      <c r="I41" s="266"/>
      <c r="J41" s="334"/>
      <c r="K41" s="276" t="s">
        <v>332</v>
      </c>
      <c r="L41" s="276"/>
      <c r="M41" s="363"/>
      <c r="N41" s="206"/>
      <c r="O41" s="206"/>
      <c r="P41" s="206"/>
    </row>
    <row r="42" spans="1:16" ht="12.75">
      <c r="A42" s="358" t="s">
        <v>52</v>
      </c>
      <c r="B42" s="245"/>
      <c r="C42" s="293"/>
      <c r="D42" s="292"/>
      <c r="E42" s="358"/>
      <c r="F42" s="292"/>
      <c r="G42" s="292"/>
      <c r="H42" s="292"/>
      <c r="I42" s="292"/>
      <c r="J42" s="250"/>
      <c r="K42" s="266" t="s">
        <v>37</v>
      </c>
      <c r="L42" s="266"/>
      <c r="M42" s="267"/>
      <c r="N42" s="206"/>
      <c r="O42" s="206"/>
      <c r="P42" s="206"/>
    </row>
    <row r="43" spans="1:16" ht="12.75">
      <c r="A43" s="254" t="s">
        <v>54</v>
      </c>
      <c r="B43" s="285"/>
      <c r="C43" s="284"/>
      <c r="D43" s="255"/>
      <c r="E43" s="254"/>
      <c r="F43" s="255"/>
      <c r="G43" s="255"/>
      <c r="H43" s="255"/>
      <c r="I43" s="255"/>
      <c r="J43" s="359"/>
      <c r="K43" s="292" t="s">
        <v>38</v>
      </c>
      <c r="L43" s="292"/>
      <c r="M43" s="312"/>
      <c r="N43" s="206"/>
      <c r="O43" s="206"/>
      <c r="P43" s="206"/>
    </row>
    <row r="44" spans="1:16" ht="12.75">
      <c r="A44" s="358" t="s">
        <v>90</v>
      </c>
      <c r="B44" s="245"/>
      <c r="C44" s="293"/>
      <c r="D44" s="292"/>
      <c r="E44" s="358"/>
      <c r="F44" s="292"/>
      <c r="G44" s="292"/>
      <c r="H44" s="292"/>
      <c r="I44" s="292"/>
      <c r="J44" s="250"/>
      <c r="K44" s="255" t="s">
        <v>39</v>
      </c>
      <c r="L44" s="255"/>
      <c r="M44" s="263"/>
      <c r="N44" s="206"/>
      <c r="O44" s="206"/>
      <c r="P44" s="206"/>
    </row>
    <row r="45" spans="1:16" ht="12.75">
      <c r="A45" s="254" t="s">
        <v>325</v>
      </c>
      <c r="B45" s="285"/>
      <c r="C45" s="284"/>
      <c r="D45" s="255"/>
      <c r="E45" s="358"/>
      <c r="F45" s="292"/>
      <c r="G45" s="292"/>
      <c r="H45" s="292"/>
      <c r="I45" s="292"/>
      <c r="J45" s="250"/>
      <c r="K45" s="292" t="s">
        <v>40</v>
      </c>
      <c r="L45" s="292"/>
      <c r="M45" s="312"/>
      <c r="N45" s="206"/>
      <c r="O45" s="206"/>
      <c r="P45" s="206"/>
    </row>
    <row r="46" spans="1:16" ht="13.5" thickBot="1">
      <c r="A46" s="358" t="s">
        <v>56</v>
      </c>
      <c r="B46" s="245"/>
      <c r="C46" s="293"/>
      <c r="D46" s="292"/>
      <c r="E46" s="254"/>
      <c r="F46" s="255"/>
      <c r="G46" s="255"/>
      <c r="H46" s="255"/>
      <c r="I46" s="255"/>
      <c r="J46" s="359"/>
      <c r="K46" s="255" t="s">
        <v>43</v>
      </c>
      <c r="L46" s="255"/>
      <c r="M46" s="263"/>
      <c r="N46" s="206"/>
      <c r="O46" s="206"/>
      <c r="P46" s="206"/>
    </row>
    <row r="47" spans="1:16" ht="13.5" thickBot="1">
      <c r="A47" s="254" t="s">
        <v>99</v>
      </c>
      <c r="B47" s="285"/>
      <c r="C47" s="284"/>
      <c r="D47" s="255"/>
      <c r="E47" s="389" t="s">
        <v>327</v>
      </c>
      <c r="F47" s="390"/>
      <c r="G47" s="391"/>
      <c r="H47" s="390"/>
      <c r="I47" s="390"/>
      <c r="J47" s="392" t="s">
        <v>18</v>
      </c>
      <c r="K47" s="292" t="s">
        <v>275</v>
      </c>
      <c r="L47" s="292"/>
      <c r="M47" s="312"/>
      <c r="N47" s="206"/>
      <c r="O47" s="206"/>
      <c r="P47" s="206"/>
    </row>
    <row r="48" spans="1:16" ht="12.75">
      <c r="A48" s="358" t="s">
        <v>59</v>
      </c>
      <c r="B48" s="245"/>
      <c r="C48" s="293"/>
      <c r="D48" s="292"/>
      <c r="E48" s="254"/>
      <c r="F48" s="255"/>
      <c r="G48" s="285"/>
      <c r="H48" s="255"/>
      <c r="I48" s="255"/>
      <c r="J48" s="359"/>
      <c r="K48" s="255" t="s">
        <v>333</v>
      </c>
      <c r="L48" s="255"/>
      <c r="M48" s="263"/>
      <c r="N48" s="206"/>
      <c r="O48" s="206"/>
      <c r="P48" s="206"/>
    </row>
    <row r="49" spans="1:16" ht="12.75">
      <c r="A49" s="254" t="s">
        <v>101</v>
      </c>
      <c r="B49" s="285"/>
      <c r="C49" s="284"/>
      <c r="D49" s="255"/>
      <c r="E49" s="358"/>
      <c r="F49" s="292"/>
      <c r="G49" s="245"/>
      <c r="H49" s="292"/>
      <c r="I49" s="292"/>
      <c r="J49" s="250"/>
      <c r="K49" s="292" t="s">
        <v>336</v>
      </c>
      <c r="L49" s="292"/>
      <c r="M49" s="312"/>
      <c r="N49" s="206"/>
      <c r="O49" s="206"/>
      <c r="P49" s="206"/>
    </row>
    <row r="50" spans="1:16" ht="12.75">
      <c r="A50" s="358" t="s">
        <v>102</v>
      </c>
      <c r="B50" s="245"/>
      <c r="C50" s="293"/>
      <c r="D50" s="292"/>
      <c r="E50" s="358"/>
      <c r="F50" s="292"/>
      <c r="G50" s="245"/>
      <c r="H50" s="292"/>
      <c r="I50" s="292"/>
      <c r="J50" s="250"/>
      <c r="K50" s="255" t="s">
        <v>335</v>
      </c>
      <c r="L50" s="255"/>
      <c r="M50" s="263"/>
      <c r="N50" s="206"/>
      <c r="O50" s="206"/>
      <c r="P50" s="206"/>
    </row>
    <row r="51" spans="1:16" ht="13.5" thickBot="1">
      <c r="A51" s="254" t="s">
        <v>105</v>
      </c>
      <c r="B51" s="285"/>
      <c r="C51" s="284"/>
      <c r="D51" s="255"/>
      <c r="E51" s="254"/>
      <c r="F51" s="255"/>
      <c r="G51" s="285"/>
      <c r="H51" s="255"/>
      <c r="I51" s="255"/>
      <c r="J51" s="359"/>
      <c r="K51" s="292" t="s">
        <v>334</v>
      </c>
      <c r="L51" s="292"/>
      <c r="M51" s="312"/>
      <c r="N51" s="206"/>
      <c r="O51" s="206"/>
      <c r="P51" s="206"/>
    </row>
    <row r="52" spans="1:16" ht="13.5" thickBot="1">
      <c r="A52" s="420" t="s">
        <v>316</v>
      </c>
      <c r="B52" s="273"/>
      <c r="C52" s="272"/>
      <c r="D52" s="291"/>
      <c r="E52" s="422" t="s">
        <v>326</v>
      </c>
      <c r="F52" s="423"/>
      <c r="G52" s="424"/>
      <c r="H52" s="423" t="s">
        <v>328</v>
      </c>
      <c r="I52" s="423"/>
      <c r="J52" s="425" t="s">
        <v>18</v>
      </c>
      <c r="K52" s="255"/>
      <c r="L52" s="255"/>
      <c r="M52" s="263"/>
      <c r="N52" s="206"/>
      <c r="O52" s="206"/>
      <c r="P52" s="206"/>
    </row>
    <row r="53" spans="1:16" ht="13.5" thickBot="1">
      <c r="A53" s="421" t="s">
        <v>114</v>
      </c>
      <c r="B53" s="150"/>
      <c r="C53" s="399"/>
      <c r="D53" s="275"/>
      <c r="E53" s="358"/>
      <c r="F53" s="292"/>
      <c r="G53" s="245"/>
      <c r="H53" s="292"/>
      <c r="I53" s="292"/>
      <c r="J53" s="250"/>
      <c r="K53" s="300"/>
      <c r="L53" s="300"/>
      <c r="M53" s="313"/>
      <c r="N53" s="206"/>
      <c r="O53" s="206"/>
      <c r="P53" s="206"/>
    </row>
    <row r="54" spans="1:16" ht="12.75">
      <c r="A54" s="270" t="s">
        <v>317</v>
      </c>
      <c r="B54" s="247"/>
      <c r="C54" s="311"/>
      <c r="D54" s="271"/>
      <c r="E54" s="254"/>
      <c r="F54" s="255"/>
      <c r="G54" s="285"/>
      <c r="H54" s="255"/>
      <c r="I54" s="255"/>
      <c r="J54" s="359"/>
      <c r="K54" s="206"/>
      <c r="L54" s="206"/>
      <c r="M54" s="206"/>
      <c r="N54" s="206"/>
      <c r="O54" s="206"/>
      <c r="P54" s="206"/>
    </row>
    <row r="55" spans="1:16" ht="12.75">
      <c r="A55" s="254" t="s">
        <v>318</v>
      </c>
      <c r="B55" s="285"/>
      <c r="C55" s="284"/>
      <c r="D55" s="255"/>
      <c r="E55" s="358"/>
      <c r="F55" s="292"/>
      <c r="G55" s="245"/>
      <c r="H55" s="292"/>
      <c r="I55" s="292"/>
      <c r="J55" s="250"/>
      <c r="K55" s="206"/>
      <c r="L55" s="206"/>
      <c r="M55" s="206"/>
      <c r="N55" s="206"/>
      <c r="O55" s="206"/>
      <c r="P55" s="206"/>
    </row>
    <row r="56" spans="1:16" ht="12.75">
      <c r="A56" s="358" t="s">
        <v>73</v>
      </c>
      <c r="B56" s="245"/>
      <c r="C56" s="293"/>
      <c r="D56" s="292"/>
      <c r="E56" s="254"/>
      <c r="F56" s="255"/>
      <c r="G56" s="285"/>
      <c r="H56" s="255"/>
      <c r="I56" s="255"/>
      <c r="J56" s="359"/>
      <c r="K56" s="206"/>
      <c r="L56" s="206"/>
      <c r="M56" s="206"/>
      <c r="N56" s="206"/>
      <c r="O56" s="206"/>
      <c r="P56" s="206"/>
    </row>
    <row r="57" spans="1:16" ht="12.75">
      <c r="A57" s="254" t="s">
        <v>35</v>
      </c>
      <c r="B57" s="285"/>
      <c r="C57" s="284"/>
      <c r="D57" s="255"/>
      <c r="E57" s="358"/>
      <c r="F57" s="292"/>
      <c r="G57" s="245"/>
      <c r="H57" s="292"/>
      <c r="I57" s="292"/>
      <c r="J57" s="250"/>
      <c r="K57" s="206"/>
      <c r="L57" s="206"/>
      <c r="M57" s="206"/>
      <c r="N57" s="206"/>
      <c r="O57" s="206"/>
      <c r="P57" s="206"/>
    </row>
    <row r="58" spans="1:16" ht="12.75">
      <c r="A58" s="358" t="s">
        <v>319</v>
      </c>
      <c r="B58" s="245"/>
      <c r="C58" s="293"/>
      <c r="D58" s="292"/>
      <c r="E58" s="358"/>
      <c r="F58" s="292"/>
      <c r="G58" s="245"/>
      <c r="H58" s="292"/>
      <c r="I58" s="292"/>
      <c r="J58" s="250"/>
      <c r="K58" s="206"/>
      <c r="L58" s="206"/>
      <c r="M58" s="206"/>
      <c r="N58" s="206"/>
      <c r="O58" s="206"/>
      <c r="P58" s="206"/>
    </row>
    <row r="59" spans="1:16" ht="13.5" thickBot="1">
      <c r="A59" s="264" t="s">
        <v>320</v>
      </c>
      <c r="B59" s="252"/>
      <c r="C59" s="354"/>
      <c r="D59" s="253"/>
      <c r="E59" s="264"/>
      <c r="F59" s="253"/>
      <c r="G59" s="253"/>
      <c r="H59" s="253"/>
      <c r="I59" s="253"/>
      <c r="J59" s="265"/>
      <c r="K59" s="206"/>
      <c r="L59" s="206"/>
      <c r="M59" s="206"/>
      <c r="N59" s="206"/>
      <c r="O59" s="206"/>
      <c r="P59" s="206"/>
    </row>
  </sheetData>
  <printOptions/>
  <pageMargins left="0.25" right="0.25" top="0.25" bottom="0.2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26.421875" style="0" customWidth="1"/>
    <col min="3" max="4" width="5.57421875" style="0" customWidth="1"/>
    <col min="5" max="5" width="10.00390625" style="0" customWidth="1"/>
    <col min="6" max="6" width="7.8515625" style="0" customWidth="1"/>
    <col min="7" max="8" width="5.57421875" style="0" customWidth="1"/>
    <col min="9" max="9" width="8.140625" style="0" customWidth="1"/>
    <col min="10" max="10" width="7.57421875" style="0" customWidth="1"/>
    <col min="11" max="11" width="7.7109375" style="0" customWidth="1"/>
    <col min="12" max="12" width="5.57421875" style="0" customWidth="1"/>
    <col min="13" max="13" width="8.28125" style="0" customWidth="1"/>
    <col min="14" max="14" width="10.00390625" style="0" customWidth="1"/>
    <col min="15" max="16" width="4.00390625" style="0" customWidth="1"/>
    <col min="17" max="17" width="8.140625" style="0" customWidth="1"/>
  </cols>
  <sheetData>
    <row r="1" spans="1:4" ht="21" thickBot="1">
      <c r="A1" s="701" t="s">
        <v>461</v>
      </c>
      <c r="B1" s="702"/>
      <c r="C1" s="702"/>
      <c r="D1" s="110"/>
    </row>
    <row r="3" ht="18.75" thickBot="1">
      <c r="K3" s="46"/>
    </row>
    <row r="4" spans="2:15" ht="18">
      <c r="B4" s="746" t="s">
        <v>399</v>
      </c>
      <c r="C4" s="747"/>
      <c r="D4" s="748"/>
      <c r="K4" s="746" t="s">
        <v>162</v>
      </c>
      <c r="L4" s="747"/>
      <c r="M4" s="747"/>
      <c r="N4" s="747"/>
      <c r="O4" s="748"/>
    </row>
    <row r="5" spans="2:15" ht="18.75" thickBot="1">
      <c r="B5" s="752" t="s">
        <v>137</v>
      </c>
      <c r="C5" s="753"/>
      <c r="D5" s="754"/>
      <c r="K5" s="749" t="s">
        <v>161</v>
      </c>
      <c r="L5" s="750"/>
      <c r="M5" s="750"/>
      <c r="N5" s="750"/>
      <c r="O5" s="751"/>
    </row>
    <row r="6" ht="13.5" thickBot="1"/>
    <row r="7" spans="1:21" ht="13.5" thickBot="1">
      <c r="A7" s="741" t="s">
        <v>18</v>
      </c>
      <c r="B7" s="742" t="s">
        <v>138</v>
      </c>
      <c r="C7" s="742" t="s">
        <v>139</v>
      </c>
      <c r="D7" s="742" t="s">
        <v>140</v>
      </c>
      <c r="E7" s="743" t="s">
        <v>141</v>
      </c>
      <c r="F7" s="742" t="s">
        <v>142</v>
      </c>
      <c r="G7" s="742" t="s">
        <v>143</v>
      </c>
      <c r="H7" s="742" t="s">
        <v>144</v>
      </c>
      <c r="I7" s="744" t="s">
        <v>145</v>
      </c>
      <c r="J7" s="741" t="s">
        <v>18</v>
      </c>
      <c r="K7" s="755" t="s">
        <v>138</v>
      </c>
      <c r="L7" s="742" t="s">
        <v>139</v>
      </c>
      <c r="M7" s="742" t="s">
        <v>156</v>
      </c>
      <c r="N7" s="742" t="s">
        <v>141</v>
      </c>
      <c r="O7" s="742" t="s">
        <v>143</v>
      </c>
      <c r="P7" s="742" t="s">
        <v>144</v>
      </c>
      <c r="Q7" s="744" t="s">
        <v>145</v>
      </c>
      <c r="S7" s="1"/>
      <c r="T7" s="1"/>
      <c r="U7" s="1"/>
    </row>
    <row r="8" spans="1:21" ht="12.75">
      <c r="A8" s="86" t="s">
        <v>146</v>
      </c>
      <c r="B8" s="8"/>
      <c r="C8" s="49"/>
      <c r="D8" s="715"/>
      <c r="E8" s="745">
        <f>N8</f>
        <v>0</v>
      </c>
      <c r="F8" s="745">
        <f>D8</f>
        <v>0</v>
      </c>
      <c r="G8" s="208"/>
      <c r="H8" s="208"/>
      <c r="I8" s="208"/>
      <c r="J8" s="86" t="s">
        <v>146</v>
      </c>
      <c r="K8" s="756"/>
      <c r="L8" s="49"/>
      <c r="M8" s="208"/>
      <c r="N8" s="208"/>
      <c r="O8" s="208"/>
      <c r="P8" s="208"/>
      <c r="Q8" s="757"/>
      <c r="S8" s="1"/>
      <c r="T8" s="1"/>
      <c r="U8" s="1"/>
    </row>
    <row r="9" spans="1:21" ht="12.75">
      <c r="A9" s="87" t="s">
        <v>147</v>
      </c>
      <c r="B9" s="84">
        <f>B8+C8+D8+E8-F8-G8-H8-I8</f>
        <v>0</v>
      </c>
      <c r="C9" s="208"/>
      <c r="D9" s="715"/>
      <c r="E9" s="745">
        <f aca="true" t="shared" si="0" ref="E9:E20">N9</f>
        <v>0</v>
      </c>
      <c r="F9" s="745">
        <f aca="true" t="shared" si="1" ref="F9:F20">D9</f>
        <v>0</v>
      </c>
      <c r="G9" s="208"/>
      <c r="H9" s="208"/>
      <c r="I9" s="208"/>
      <c r="J9" s="87" t="s">
        <v>147</v>
      </c>
      <c r="K9" s="758">
        <f>K8+L8+M8-N8-O8-P8-Q8</f>
        <v>0</v>
      </c>
      <c r="L9" s="208"/>
      <c r="M9" s="208"/>
      <c r="N9" s="208"/>
      <c r="O9" s="208"/>
      <c r="P9" s="208"/>
      <c r="Q9" s="757"/>
      <c r="S9" s="1"/>
      <c r="T9" s="1"/>
      <c r="U9" s="1"/>
    </row>
    <row r="10" spans="1:21" ht="12.75">
      <c r="A10" s="87" t="s">
        <v>148</v>
      </c>
      <c r="B10" s="84">
        <f aca="true" t="shared" si="2" ref="B10:B20">B9+C9+D9+E9-F9-G9-H9-I9</f>
        <v>0</v>
      </c>
      <c r="C10" s="208"/>
      <c r="D10" s="715"/>
      <c r="E10" s="745">
        <f t="shared" si="0"/>
        <v>0</v>
      </c>
      <c r="F10" s="745">
        <f t="shared" si="1"/>
        <v>0</v>
      </c>
      <c r="G10" s="208"/>
      <c r="H10" s="208"/>
      <c r="I10" s="208"/>
      <c r="J10" s="87" t="s">
        <v>148</v>
      </c>
      <c r="K10" s="758">
        <f aca="true" t="shared" si="3" ref="K10:K20">K9+L9+M9-N9-O9-P9-Q9</f>
        <v>0</v>
      </c>
      <c r="L10" s="208"/>
      <c r="M10" s="208"/>
      <c r="N10" s="208"/>
      <c r="O10" s="208"/>
      <c r="P10" s="208"/>
      <c r="Q10" s="757"/>
      <c r="S10" s="1"/>
      <c r="T10" s="1"/>
      <c r="U10" s="1"/>
    </row>
    <row r="11" spans="1:21" ht="12.75">
      <c r="A11" s="87" t="s">
        <v>149</v>
      </c>
      <c r="B11" s="84">
        <f t="shared" si="2"/>
        <v>0</v>
      </c>
      <c r="C11" s="208"/>
      <c r="D11" s="715"/>
      <c r="E11" s="745">
        <f t="shared" si="0"/>
        <v>0</v>
      </c>
      <c r="F11" s="745">
        <f t="shared" si="1"/>
        <v>0</v>
      </c>
      <c r="G11" s="208"/>
      <c r="H11" s="208"/>
      <c r="I11" s="208"/>
      <c r="J11" s="87" t="s">
        <v>149</v>
      </c>
      <c r="K11" s="758">
        <f t="shared" si="3"/>
        <v>0</v>
      </c>
      <c r="L11" s="208"/>
      <c r="M11" s="208"/>
      <c r="N11" s="208"/>
      <c r="O11" s="208"/>
      <c r="P11" s="208"/>
      <c r="Q11" s="757"/>
      <c r="S11" s="1"/>
      <c r="T11" s="1"/>
      <c r="U11" s="1"/>
    </row>
    <row r="12" spans="1:21" ht="12.75">
      <c r="A12" s="87" t="s">
        <v>150</v>
      </c>
      <c r="B12" s="84">
        <f t="shared" si="2"/>
        <v>0</v>
      </c>
      <c r="C12" s="208"/>
      <c r="D12" s="715"/>
      <c r="E12" s="745">
        <f t="shared" si="0"/>
        <v>0</v>
      </c>
      <c r="F12" s="745">
        <f t="shared" si="1"/>
        <v>0</v>
      </c>
      <c r="G12" s="208"/>
      <c r="H12" s="208"/>
      <c r="I12" s="208"/>
      <c r="J12" s="87" t="s">
        <v>150</v>
      </c>
      <c r="K12" s="758">
        <f t="shared" si="3"/>
        <v>0</v>
      </c>
      <c r="L12" s="208"/>
      <c r="M12" s="208"/>
      <c r="N12" s="208"/>
      <c r="O12" s="208"/>
      <c r="P12" s="208"/>
      <c r="Q12" s="757"/>
      <c r="S12" s="1"/>
      <c r="T12" s="1"/>
      <c r="U12" s="1"/>
    </row>
    <row r="13" spans="1:21" ht="12.75">
      <c r="A13" s="87" t="s">
        <v>151</v>
      </c>
      <c r="B13" s="84">
        <f t="shared" si="2"/>
        <v>0</v>
      </c>
      <c r="C13" s="208"/>
      <c r="D13" s="715"/>
      <c r="E13" s="745">
        <f t="shared" si="0"/>
        <v>0</v>
      </c>
      <c r="F13" s="745">
        <f t="shared" si="1"/>
        <v>0</v>
      </c>
      <c r="G13" s="208"/>
      <c r="H13" s="208"/>
      <c r="I13" s="208"/>
      <c r="J13" s="87" t="s">
        <v>151</v>
      </c>
      <c r="K13" s="758">
        <f t="shared" si="3"/>
        <v>0</v>
      </c>
      <c r="L13" s="208"/>
      <c r="M13" s="208"/>
      <c r="N13" s="208"/>
      <c r="O13" s="208"/>
      <c r="P13" s="208"/>
      <c r="Q13" s="757"/>
      <c r="S13" s="1"/>
      <c r="T13" s="1"/>
      <c r="U13" s="1"/>
    </row>
    <row r="14" spans="1:21" ht="12.75">
      <c r="A14" s="87" t="s">
        <v>152</v>
      </c>
      <c r="B14" s="84">
        <f t="shared" si="2"/>
        <v>0</v>
      </c>
      <c r="C14" s="208"/>
      <c r="D14" s="715"/>
      <c r="E14" s="745">
        <f t="shared" si="0"/>
        <v>0</v>
      </c>
      <c r="F14" s="745">
        <f t="shared" si="1"/>
        <v>0</v>
      </c>
      <c r="G14" s="208"/>
      <c r="H14" s="208"/>
      <c r="I14" s="208"/>
      <c r="J14" s="87" t="s">
        <v>152</v>
      </c>
      <c r="K14" s="758">
        <f t="shared" si="3"/>
        <v>0</v>
      </c>
      <c r="L14" s="208"/>
      <c r="M14" s="208"/>
      <c r="N14" s="208"/>
      <c r="O14" s="208"/>
      <c r="P14" s="208"/>
      <c r="Q14" s="757"/>
      <c r="S14" s="1"/>
      <c r="T14" s="1"/>
      <c r="U14" s="1"/>
    </row>
    <row r="15" spans="1:21" ht="12.75">
      <c r="A15" s="87" t="s">
        <v>160</v>
      </c>
      <c r="B15" s="84">
        <f t="shared" si="2"/>
        <v>0</v>
      </c>
      <c r="C15" s="208"/>
      <c r="D15" s="715"/>
      <c r="E15" s="745">
        <f t="shared" si="0"/>
        <v>0</v>
      </c>
      <c r="F15" s="745">
        <f t="shared" si="1"/>
        <v>0</v>
      </c>
      <c r="G15" s="208"/>
      <c r="H15" s="208"/>
      <c r="I15" s="208"/>
      <c r="J15" s="87" t="s">
        <v>160</v>
      </c>
      <c r="K15" s="758">
        <f t="shared" si="3"/>
        <v>0</v>
      </c>
      <c r="L15" s="208"/>
      <c r="M15" s="208"/>
      <c r="N15" s="208"/>
      <c r="O15" s="208"/>
      <c r="P15" s="208"/>
      <c r="Q15" s="757"/>
      <c r="S15" s="1"/>
      <c r="T15" s="1"/>
      <c r="U15" s="1"/>
    </row>
    <row r="16" spans="1:21" ht="12.75">
      <c r="A16" s="87" t="s">
        <v>153</v>
      </c>
      <c r="B16" s="84">
        <f t="shared" si="2"/>
        <v>0</v>
      </c>
      <c r="C16" s="208"/>
      <c r="D16" s="715"/>
      <c r="E16" s="745">
        <f t="shared" si="0"/>
        <v>0</v>
      </c>
      <c r="F16" s="745">
        <f t="shared" si="1"/>
        <v>0</v>
      </c>
      <c r="G16" s="208"/>
      <c r="H16" s="208"/>
      <c r="I16" s="208"/>
      <c r="J16" s="87" t="s">
        <v>153</v>
      </c>
      <c r="K16" s="758">
        <f t="shared" si="3"/>
        <v>0</v>
      </c>
      <c r="L16" s="208"/>
      <c r="M16" s="208"/>
      <c r="N16" s="208"/>
      <c r="O16" s="208"/>
      <c r="P16" s="208"/>
      <c r="Q16" s="757"/>
      <c r="S16" s="1"/>
      <c r="T16" s="1"/>
      <c r="U16" s="1"/>
    </row>
    <row r="17" spans="1:21" ht="12.75">
      <c r="A17" s="87" t="s">
        <v>159</v>
      </c>
      <c r="B17" s="84">
        <f t="shared" si="2"/>
        <v>0</v>
      </c>
      <c r="C17" s="208"/>
      <c r="D17" s="715"/>
      <c r="E17" s="745">
        <f t="shared" si="0"/>
        <v>0</v>
      </c>
      <c r="F17" s="745">
        <f t="shared" si="1"/>
        <v>0</v>
      </c>
      <c r="G17" s="208"/>
      <c r="H17" s="208"/>
      <c r="I17" s="208"/>
      <c r="J17" s="87" t="s">
        <v>159</v>
      </c>
      <c r="K17" s="758">
        <f t="shared" si="3"/>
        <v>0</v>
      </c>
      <c r="L17" s="208"/>
      <c r="M17" s="208"/>
      <c r="N17" s="208"/>
      <c r="O17" s="208"/>
      <c r="P17" s="208"/>
      <c r="Q17" s="757"/>
      <c r="S17" s="1"/>
      <c r="T17" s="1"/>
      <c r="U17" s="1"/>
    </row>
    <row r="18" spans="1:21" ht="12.75">
      <c r="A18" s="87" t="s">
        <v>157</v>
      </c>
      <c r="B18" s="84">
        <f t="shared" si="2"/>
        <v>0</v>
      </c>
      <c r="C18" s="208"/>
      <c r="D18" s="715"/>
      <c r="E18" s="745">
        <f t="shared" si="0"/>
        <v>0</v>
      </c>
      <c r="F18" s="745">
        <f t="shared" si="1"/>
        <v>0</v>
      </c>
      <c r="G18" s="208"/>
      <c r="H18" s="208"/>
      <c r="I18" s="208"/>
      <c r="J18" s="87" t="s">
        <v>157</v>
      </c>
      <c r="K18" s="758">
        <f t="shared" si="3"/>
        <v>0</v>
      </c>
      <c r="L18" s="208"/>
      <c r="M18" s="208"/>
      <c r="N18" s="208"/>
      <c r="O18" s="208"/>
      <c r="P18" s="208"/>
      <c r="Q18" s="757"/>
      <c r="S18" s="1"/>
      <c r="T18" s="1"/>
      <c r="U18" s="1"/>
    </row>
    <row r="19" spans="1:21" ht="12.75">
      <c r="A19" s="87" t="s">
        <v>158</v>
      </c>
      <c r="B19" s="84">
        <f t="shared" si="2"/>
        <v>0</v>
      </c>
      <c r="C19" s="208"/>
      <c r="D19" s="715"/>
      <c r="E19" s="745">
        <f t="shared" si="0"/>
        <v>0</v>
      </c>
      <c r="F19" s="745">
        <f t="shared" si="1"/>
        <v>0</v>
      </c>
      <c r="G19" s="208"/>
      <c r="H19" s="208"/>
      <c r="I19" s="208"/>
      <c r="J19" s="87" t="s">
        <v>158</v>
      </c>
      <c r="K19" s="758">
        <f t="shared" si="3"/>
        <v>0</v>
      </c>
      <c r="L19" s="208"/>
      <c r="M19" s="208"/>
      <c r="N19" s="208"/>
      <c r="O19" s="208"/>
      <c r="P19" s="208"/>
      <c r="Q19" s="757"/>
      <c r="S19" s="1"/>
      <c r="T19" s="1"/>
      <c r="U19" s="1"/>
    </row>
    <row r="20" spans="1:21" ht="13.5" thickBot="1">
      <c r="A20" s="88" t="s">
        <v>155</v>
      </c>
      <c r="B20" s="89">
        <f t="shared" si="2"/>
        <v>0</v>
      </c>
      <c r="C20" s="209"/>
      <c r="D20" s="716"/>
      <c r="E20" s="745">
        <f t="shared" si="0"/>
        <v>0</v>
      </c>
      <c r="F20" s="745">
        <f t="shared" si="1"/>
        <v>0</v>
      </c>
      <c r="G20" s="209"/>
      <c r="H20" s="209"/>
      <c r="I20" s="210"/>
      <c r="J20" s="88" t="s">
        <v>155</v>
      </c>
      <c r="K20" s="759">
        <f t="shared" si="3"/>
        <v>0</v>
      </c>
      <c r="L20" s="209"/>
      <c r="M20" s="209"/>
      <c r="N20" s="209"/>
      <c r="O20" s="209"/>
      <c r="P20" s="209"/>
      <c r="Q20" s="210"/>
      <c r="S20" s="1"/>
      <c r="T20" s="1"/>
      <c r="U20" s="1"/>
    </row>
    <row r="21" spans="1:21" ht="13.5" thickBot="1">
      <c r="A21" s="90"/>
      <c r="B21" s="703" t="s">
        <v>154</v>
      </c>
      <c r="C21" s="211">
        <f>SUM(C8:C20)</f>
        <v>0</v>
      </c>
      <c r="D21" s="704">
        <f aca="true" t="shared" si="4" ref="D21:I21">SUM(D8:D20)</f>
        <v>0</v>
      </c>
      <c r="E21" s="704">
        <f t="shared" si="4"/>
        <v>0</v>
      </c>
      <c r="F21" s="704">
        <f t="shared" si="4"/>
        <v>0</v>
      </c>
      <c r="G21" s="704">
        <f t="shared" si="4"/>
        <v>0</v>
      </c>
      <c r="H21" s="704">
        <f t="shared" si="4"/>
        <v>0</v>
      </c>
      <c r="I21" s="212">
        <f t="shared" si="4"/>
        <v>0</v>
      </c>
      <c r="J21" s="90"/>
      <c r="K21" s="703" t="s">
        <v>154</v>
      </c>
      <c r="L21" s="150">
        <f aca="true" t="shared" si="5" ref="L21:Q21">SUM(L8:L20)</f>
        <v>0</v>
      </c>
      <c r="M21" s="91">
        <f t="shared" si="5"/>
        <v>0</v>
      </c>
      <c r="N21" s="91">
        <f t="shared" si="5"/>
        <v>0</v>
      </c>
      <c r="O21" s="91">
        <f t="shared" si="5"/>
        <v>0</v>
      </c>
      <c r="P21" s="91">
        <f t="shared" si="5"/>
        <v>0</v>
      </c>
      <c r="Q21" s="760">
        <f t="shared" si="5"/>
        <v>0</v>
      </c>
      <c r="S21" s="1"/>
      <c r="T21" s="1"/>
      <c r="U21" s="1"/>
    </row>
    <row r="22" spans="1:21" ht="13.5" thickBot="1">
      <c r="A22" s="705" t="s">
        <v>248</v>
      </c>
      <c r="B22" s="740">
        <f>AVERAGE(B8:B20)</f>
        <v>0</v>
      </c>
      <c r="C22" s="1"/>
      <c r="D22" s="1"/>
      <c r="E22" s="739"/>
      <c r="F22" s="1"/>
      <c r="G22" s="1"/>
      <c r="H22" s="1"/>
      <c r="I22" s="1"/>
      <c r="J22" s="705" t="s">
        <v>248</v>
      </c>
      <c r="K22" s="706">
        <f>AVERAGE(K8:K20)</f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8.75" thickBot="1">
      <c r="A24" s="1"/>
      <c r="B24" s="45"/>
      <c r="C24" s="15"/>
      <c r="D24" s="15"/>
      <c r="E24" s="15"/>
      <c r="F24" s="15"/>
      <c r="G24" s="15"/>
      <c r="H24" s="16"/>
      <c r="I24" s="1"/>
      <c r="J24" s="1"/>
      <c r="K24" s="761" t="s">
        <v>163</v>
      </c>
      <c r="L24" s="762"/>
      <c r="M24" s="762"/>
      <c r="N24" s="762"/>
      <c r="O24" s="762"/>
      <c r="P24" s="763"/>
      <c r="Q24" s="762"/>
      <c r="R24" s="764"/>
      <c r="S24" s="1"/>
      <c r="T24" s="1"/>
      <c r="U24" s="1"/>
    </row>
    <row r="25" spans="1:21" ht="13.5" thickBot="1">
      <c r="A25" s="1"/>
      <c r="B25" s="19" t="s">
        <v>400</v>
      </c>
      <c r="C25" s="4"/>
      <c r="D25" s="4"/>
      <c r="E25" s="4"/>
      <c r="F25" s="4"/>
      <c r="G25" s="4"/>
      <c r="H25" s="1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3.5" thickBot="1">
      <c r="A26" s="1"/>
      <c r="B26" s="19"/>
      <c r="C26" s="4"/>
      <c r="D26" s="4"/>
      <c r="E26" s="4"/>
      <c r="F26" s="4"/>
      <c r="G26" s="4"/>
      <c r="H26" s="17"/>
      <c r="I26" s="1"/>
      <c r="J26" s="85" t="s">
        <v>18</v>
      </c>
      <c r="K26" s="83" t="s">
        <v>138</v>
      </c>
      <c r="L26" s="83" t="s">
        <v>139</v>
      </c>
      <c r="M26" s="83" t="s">
        <v>156</v>
      </c>
      <c r="N26" s="83"/>
      <c r="O26" s="83" t="s">
        <v>143</v>
      </c>
      <c r="P26" s="83" t="s">
        <v>144</v>
      </c>
      <c r="Q26" s="83" t="s">
        <v>145</v>
      </c>
      <c r="R26" s="32"/>
      <c r="S26" s="1"/>
      <c r="T26" s="1"/>
      <c r="U26" s="1"/>
    </row>
    <row r="27" spans="1:21" ht="12.75">
      <c r="A27" s="1"/>
      <c r="B27" s="19" t="s">
        <v>401</v>
      </c>
      <c r="C27" s="4"/>
      <c r="D27" s="4"/>
      <c r="E27" s="4"/>
      <c r="F27" s="4"/>
      <c r="G27" s="4"/>
      <c r="H27" s="17"/>
      <c r="I27" s="1"/>
      <c r="J27" s="86" t="s">
        <v>146</v>
      </c>
      <c r="K27" s="208"/>
      <c r="L27" s="12"/>
      <c r="M27" s="208"/>
      <c r="N27" s="208"/>
      <c r="O27" s="208"/>
      <c r="P27" s="208"/>
      <c r="Q27" s="12"/>
      <c r="R27" s="59"/>
      <c r="S27" s="1"/>
      <c r="T27" s="1"/>
      <c r="U27" s="1"/>
    </row>
    <row r="28" spans="1:21" ht="12.75">
      <c r="A28" s="1"/>
      <c r="B28" s="19"/>
      <c r="C28" s="4"/>
      <c r="D28" s="4"/>
      <c r="E28" s="4"/>
      <c r="F28" s="4"/>
      <c r="G28" s="4"/>
      <c r="H28" s="17"/>
      <c r="I28" s="1"/>
      <c r="J28" s="87" t="s">
        <v>147</v>
      </c>
      <c r="K28" s="84">
        <f>K27+L27+M27-N27-O27-P27-Q27</f>
        <v>0</v>
      </c>
      <c r="L28" s="11"/>
      <c r="M28" s="208"/>
      <c r="N28" s="208"/>
      <c r="O28" s="208"/>
      <c r="P28" s="208"/>
      <c r="Q28" s="11"/>
      <c r="R28" s="35"/>
      <c r="S28" s="1"/>
      <c r="T28" s="1"/>
      <c r="U28" s="1"/>
    </row>
    <row r="29" spans="1:21" ht="12.75">
      <c r="A29" s="1"/>
      <c r="B29" s="19" t="s">
        <v>402</v>
      </c>
      <c r="C29" s="4"/>
      <c r="D29" s="4"/>
      <c r="E29" s="4"/>
      <c r="F29" s="4"/>
      <c r="G29" s="4"/>
      <c r="H29" s="17"/>
      <c r="I29" s="1"/>
      <c r="J29" s="87" t="s">
        <v>148</v>
      </c>
      <c r="K29" s="84">
        <f aca="true" t="shared" si="6" ref="K29:K39">K28+L28+M28-N28-O28-P28-Q28</f>
        <v>0</v>
      </c>
      <c r="L29" s="11"/>
      <c r="M29" s="208"/>
      <c r="N29" s="208"/>
      <c r="O29" s="208"/>
      <c r="P29" s="208"/>
      <c r="Q29" s="11"/>
      <c r="R29" s="35"/>
      <c r="S29" s="1"/>
      <c r="T29" s="1"/>
      <c r="U29" s="1"/>
    </row>
    <row r="30" spans="1:21" ht="12.75">
      <c r="A30" s="1"/>
      <c r="B30" s="19"/>
      <c r="C30" s="4"/>
      <c r="D30" s="4"/>
      <c r="E30" s="4"/>
      <c r="F30" s="4"/>
      <c r="G30" s="4"/>
      <c r="H30" s="17"/>
      <c r="I30" s="1"/>
      <c r="J30" s="87" t="s">
        <v>149</v>
      </c>
      <c r="K30" s="84">
        <f t="shared" si="6"/>
        <v>0</v>
      </c>
      <c r="L30" s="11"/>
      <c r="M30" s="208"/>
      <c r="N30" s="208"/>
      <c r="O30" s="208"/>
      <c r="P30" s="208"/>
      <c r="Q30" s="11"/>
      <c r="R30" s="35"/>
      <c r="S30" s="1"/>
      <c r="T30" s="1"/>
      <c r="U30" s="1"/>
    </row>
    <row r="31" spans="2:18" ht="12.75">
      <c r="B31" s="19" t="s">
        <v>403</v>
      </c>
      <c r="C31" s="66"/>
      <c r="D31" s="66"/>
      <c r="E31" s="66"/>
      <c r="F31" s="66"/>
      <c r="G31" s="66"/>
      <c r="H31" s="67"/>
      <c r="J31" s="87" t="s">
        <v>150</v>
      </c>
      <c r="K31" s="84">
        <f t="shared" si="6"/>
        <v>0</v>
      </c>
      <c r="L31" s="11"/>
      <c r="M31" s="208"/>
      <c r="N31" s="208"/>
      <c r="O31" s="208"/>
      <c r="P31" s="208"/>
      <c r="Q31" s="11"/>
      <c r="R31" s="35"/>
    </row>
    <row r="32" spans="2:18" ht="13.5" thickBot="1">
      <c r="B32" s="612"/>
      <c r="C32" s="42"/>
      <c r="D32" s="42"/>
      <c r="E32" s="42"/>
      <c r="F32" s="42"/>
      <c r="G32" s="42"/>
      <c r="H32" s="43"/>
      <c r="J32" s="87" t="s">
        <v>151</v>
      </c>
      <c r="K32" s="84">
        <f t="shared" si="6"/>
        <v>0</v>
      </c>
      <c r="L32" s="11"/>
      <c r="M32" s="208"/>
      <c r="N32" s="208"/>
      <c r="O32" s="208"/>
      <c r="P32" s="208"/>
      <c r="Q32" s="11"/>
      <c r="R32" s="35"/>
    </row>
    <row r="33" spans="10:18" ht="12.75">
      <c r="J33" s="87" t="s">
        <v>152</v>
      </c>
      <c r="K33" s="84">
        <f t="shared" si="6"/>
        <v>0</v>
      </c>
      <c r="L33" s="11"/>
      <c r="M33" s="208"/>
      <c r="N33" s="208"/>
      <c r="O33" s="208"/>
      <c r="P33" s="208"/>
      <c r="Q33" s="11"/>
      <c r="R33" s="35"/>
    </row>
    <row r="34" spans="10:18" ht="12.75">
      <c r="J34" s="87" t="s">
        <v>160</v>
      </c>
      <c r="K34" s="84">
        <f t="shared" si="6"/>
        <v>0</v>
      </c>
      <c r="L34" s="11"/>
      <c r="M34" s="208"/>
      <c r="N34" s="208"/>
      <c r="O34" s="208"/>
      <c r="P34" s="208"/>
      <c r="Q34" s="11"/>
      <c r="R34" s="35"/>
    </row>
    <row r="35" spans="10:18" ht="12.75">
      <c r="J35" s="87" t="s">
        <v>153</v>
      </c>
      <c r="K35" s="84">
        <f t="shared" si="6"/>
        <v>0</v>
      </c>
      <c r="L35" s="11"/>
      <c r="M35" s="208"/>
      <c r="N35" s="208"/>
      <c r="O35" s="208"/>
      <c r="P35" s="208"/>
      <c r="Q35" s="11"/>
      <c r="R35" s="35"/>
    </row>
    <row r="36" spans="10:18" ht="12.75">
      <c r="J36" s="87" t="s">
        <v>159</v>
      </c>
      <c r="K36" s="84">
        <f t="shared" si="6"/>
        <v>0</v>
      </c>
      <c r="L36" s="11"/>
      <c r="M36" s="208"/>
      <c r="N36" s="208"/>
      <c r="O36" s="208"/>
      <c r="P36" s="208"/>
      <c r="Q36" s="11"/>
      <c r="R36" s="35"/>
    </row>
    <row r="37" spans="10:18" ht="12.75">
      <c r="J37" s="87" t="s">
        <v>157</v>
      </c>
      <c r="K37" s="84">
        <f t="shared" si="6"/>
        <v>0</v>
      </c>
      <c r="L37" s="11"/>
      <c r="M37" s="208"/>
      <c r="N37" s="208"/>
      <c r="O37" s="208"/>
      <c r="P37" s="208"/>
      <c r="Q37" s="11"/>
      <c r="R37" s="35"/>
    </row>
    <row r="38" spans="10:18" ht="12.75">
      <c r="J38" s="87" t="s">
        <v>158</v>
      </c>
      <c r="K38" s="84">
        <f t="shared" si="6"/>
        <v>0</v>
      </c>
      <c r="L38" s="11"/>
      <c r="M38" s="208"/>
      <c r="N38" s="208"/>
      <c r="O38" s="208"/>
      <c r="P38" s="208"/>
      <c r="Q38" s="11"/>
      <c r="R38" s="35"/>
    </row>
    <row r="39" spans="10:18" ht="13.5" thickBot="1">
      <c r="J39" s="765" t="s">
        <v>155</v>
      </c>
      <c r="K39" s="766">
        <f t="shared" si="6"/>
        <v>0</v>
      </c>
      <c r="L39" s="231"/>
      <c r="M39" s="231"/>
      <c r="N39" s="231"/>
      <c r="O39" s="231"/>
      <c r="P39" s="231"/>
      <c r="Q39" s="231"/>
      <c r="R39" s="314"/>
    </row>
    <row r="40" spans="10:18" ht="13.5" thickBot="1">
      <c r="J40" s="90"/>
      <c r="K40" s="703" t="s">
        <v>154</v>
      </c>
      <c r="L40" s="150">
        <f aca="true" t="shared" si="7" ref="L40:Q40">SUM(L27:L39)</f>
        <v>0</v>
      </c>
      <c r="M40" s="91">
        <f t="shared" si="7"/>
        <v>0</v>
      </c>
      <c r="N40" s="91">
        <f t="shared" si="7"/>
        <v>0</v>
      </c>
      <c r="O40" s="91">
        <f t="shared" si="7"/>
        <v>0</v>
      </c>
      <c r="P40" s="91">
        <f t="shared" si="7"/>
        <v>0</v>
      </c>
      <c r="Q40" s="91">
        <f t="shared" si="7"/>
        <v>0</v>
      </c>
      <c r="R40" s="92"/>
    </row>
    <row r="41" spans="10:11" ht="13.5" thickBot="1">
      <c r="J41" s="705" t="s">
        <v>248</v>
      </c>
      <c r="K41" s="706">
        <f>AVERAGE(K27:K39)</f>
        <v>0</v>
      </c>
    </row>
    <row r="52" ht="13.5" thickBot="1"/>
    <row r="53" spans="1:16" ht="13.5" thickBot="1">
      <c r="A53" s="421" t="s">
        <v>114</v>
      </c>
      <c r="B53" s="150"/>
      <c r="C53" s="399"/>
      <c r="D53" s="275"/>
      <c r="E53" s="358"/>
      <c r="F53" s="292"/>
      <c r="G53" s="245"/>
      <c r="H53" s="292"/>
      <c r="I53" s="292"/>
      <c r="J53" s="250"/>
      <c r="K53" s="300"/>
      <c r="L53" s="300"/>
      <c r="M53" s="313"/>
      <c r="N53" s="206"/>
      <c r="O53" s="206"/>
      <c r="P53" s="206"/>
    </row>
    <row r="54" spans="1:16" ht="12.75">
      <c r="A54" s="270" t="s">
        <v>317</v>
      </c>
      <c r="B54" s="247"/>
      <c r="C54" s="311"/>
      <c r="D54" s="271"/>
      <c r="E54" s="254"/>
      <c r="F54" s="255"/>
      <c r="G54" s="285"/>
      <c r="H54" s="255"/>
      <c r="I54" s="255"/>
      <c r="J54" s="359"/>
      <c r="K54" s="206"/>
      <c r="L54" s="206"/>
      <c r="M54" s="206"/>
      <c r="N54" s="206"/>
      <c r="O54" s="206"/>
      <c r="P54" s="206"/>
    </row>
    <row r="55" spans="1:16" ht="12.75">
      <c r="A55" s="254" t="s">
        <v>318</v>
      </c>
      <c r="B55" s="285"/>
      <c r="C55" s="284"/>
      <c r="D55" s="255"/>
      <c r="E55" s="358"/>
      <c r="F55" s="292"/>
      <c r="G55" s="245"/>
      <c r="H55" s="292"/>
      <c r="I55" s="292"/>
      <c r="J55" s="250"/>
      <c r="K55" s="206"/>
      <c r="L55" s="206"/>
      <c r="M55" s="206"/>
      <c r="N55" s="206"/>
      <c r="O55" s="206"/>
      <c r="P55" s="206"/>
    </row>
    <row r="56" spans="1:16" ht="12.75">
      <c r="A56" s="358" t="s">
        <v>73</v>
      </c>
      <c r="B56" s="245"/>
      <c r="C56" s="293"/>
      <c r="D56" s="292"/>
      <c r="E56" s="254"/>
      <c r="F56" s="255"/>
      <c r="G56" s="285"/>
      <c r="H56" s="255"/>
      <c r="I56" s="255"/>
      <c r="J56" s="359"/>
      <c r="K56" s="206"/>
      <c r="L56" s="206"/>
      <c r="M56" s="206"/>
      <c r="N56" s="206"/>
      <c r="O56" s="206"/>
      <c r="P56" s="206"/>
    </row>
    <row r="57" spans="1:16" ht="12.75">
      <c r="A57" s="254" t="s">
        <v>35</v>
      </c>
      <c r="B57" s="285"/>
      <c r="C57" s="284"/>
      <c r="D57" s="255"/>
      <c r="E57" s="358"/>
      <c r="F57" s="292"/>
      <c r="G57" s="245"/>
      <c r="H57" s="292"/>
      <c r="I57" s="292"/>
      <c r="J57" s="250"/>
      <c r="K57" s="206"/>
      <c r="L57" s="206"/>
      <c r="M57" s="206"/>
      <c r="N57" s="206"/>
      <c r="O57" s="206"/>
      <c r="P57" s="206"/>
    </row>
    <row r="58" spans="1:16" ht="12.75">
      <c r="A58" s="358" t="s">
        <v>319</v>
      </c>
      <c r="B58" s="245"/>
      <c r="C58" s="293"/>
      <c r="D58" s="292"/>
      <c r="E58" s="358"/>
      <c r="F58" s="292"/>
      <c r="G58" s="245"/>
      <c r="H58" s="292"/>
      <c r="I58" s="292"/>
      <c r="J58" s="250"/>
      <c r="K58" s="206"/>
      <c r="L58" s="206"/>
      <c r="M58" s="206"/>
      <c r="N58" s="206"/>
      <c r="O58" s="206"/>
      <c r="P58" s="206"/>
    </row>
    <row r="59" spans="1:16" ht="13.5" thickBot="1">
      <c r="A59" s="264" t="s">
        <v>320</v>
      </c>
      <c r="B59" s="252"/>
      <c r="C59" s="354"/>
      <c r="D59" s="253"/>
      <c r="E59" s="264"/>
      <c r="F59" s="253"/>
      <c r="G59" s="253"/>
      <c r="H59" s="253"/>
      <c r="I59" s="253"/>
      <c r="J59" s="265"/>
      <c r="K59" s="206"/>
      <c r="L59" s="206"/>
      <c r="M59" s="206"/>
      <c r="N59" s="206"/>
      <c r="O59" s="206"/>
      <c r="P59" s="206"/>
    </row>
  </sheetData>
  <printOptions/>
  <pageMargins left="0.25" right="0.25" top="0.25" bottom="0.2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B6" sqref="B6"/>
    </sheetView>
  </sheetViews>
  <sheetFormatPr defaultColWidth="9.140625" defaultRowHeight="12.75"/>
  <cols>
    <col min="1" max="1" width="21.140625" style="0" bestFit="1" customWidth="1"/>
    <col min="2" max="3" width="8.00390625" style="0" customWidth="1"/>
    <col min="4" max="5" width="7.7109375" style="0" customWidth="1"/>
    <col min="6" max="7" width="8.00390625" style="0" customWidth="1"/>
    <col min="8" max="8" width="7.7109375" style="0" customWidth="1"/>
    <col min="9" max="13" width="8.28125" style="0" customWidth="1"/>
    <col min="14" max="14" width="8.7109375" style="0" customWidth="1"/>
  </cols>
  <sheetData>
    <row r="1" spans="1:16" ht="20.25">
      <c r="A1" s="537" t="s">
        <v>347</v>
      </c>
      <c r="B1" s="113"/>
      <c r="C1" s="113"/>
      <c r="D1" s="113"/>
      <c r="E1" s="113"/>
      <c r="F1" s="738"/>
      <c r="G1" s="113"/>
      <c r="H1" s="113"/>
      <c r="I1" s="113"/>
      <c r="J1" s="113"/>
      <c r="K1" s="113"/>
      <c r="L1" s="536" t="s">
        <v>348</v>
      </c>
      <c r="M1" s="113"/>
      <c r="N1" s="113"/>
      <c r="O1" s="113"/>
      <c r="P1" s="113"/>
    </row>
    <row r="2" spans="1:16" ht="13.5" thickBot="1">
      <c r="A2" s="440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536" t="s">
        <v>198</v>
      </c>
      <c r="M2" s="113"/>
      <c r="N2" s="113"/>
      <c r="O2" s="113"/>
      <c r="P2" s="113"/>
    </row>
    <row r="3" spans="1:16" ht="18.75" thickBot="1">
      <c r="A3" s="464" t="s">
        <v>337</v>
      </c>
      <c r="B3" s="357" t="s">
        <v>282</v>
      </c>
      <c r="C3" s="356" t="s">
        <v>147</v>
      </c>
      <c r="D3" s="356" t="s">
        <v>148</v>
      </c>
      <c r="E3" s="356" t="s">
        <v>283</v>
      </c>
      <c r="F3" s="356" t="s">
        <v>150</v>
      </c>
      <c r="G3" s="356" t="s">
        <v>284</v>
      </c>
      <c r="H3" s="356" t="s">
        <v>285</v>
      </c>
      <c r="I3" s="356" t="s">
        <v>160</v>
      </c>
      <c r="J3" s="356" t="s">
        <v>153</v>
      </c>
      <c r="K3" s="356" t="s">
        <v>159</v>
      </c>
      <c r="L3" s="356" t="s">
        <v>157</v>
      </c>
      <c r="M3" s="465" t="s">
        <v>158</v>
      </c>
      <c r="N3" s="466"/>
      <c r="O3" s="207"/>
      <c r="P3" s="207"/>
    </row>
    <row r="4" spans="1:16" ht="13.5" thickBot="1">
      <c r="A4" s="470" t="s">
        <v>346</v>
      </c>
      <c r="B4" s="281"/>
      <c r="C4" s="282">
        <f>B16</f>
        <v>0</v>
      </c>
      <c r="D4" s="282">
        <f aca="true" t="shared" si="0" ref="D4:M4">C16</f>
        <v>0</v>
      </c>
      <c r="E4" s="282">
        <f t="shared" si="0"/>
        <v>0</v>
      </c>
      <c r="F4" s="282">
        <f t="shared" si="0"/>
        <v>0</v>
      </c>
      <c r="G4" s="282">
        <f t="shared" si="0"/>
        <v>0</v>
      </c>
      <c r="H4" s="282">
        <f t="shared" si="0"/>
        <v>0</v>
      </c>
      <c r="I4" s="282">
        <f t="shared" si="0"/>
        <v>0</v>
      </c>
      <c r="J4" s="282">
        <f t="shared" si="0"/>
        <v>0</v>
      </c>
      <c r="K4" s="282">
        <f t="shared" si="0"/>
        <v>0</v>
      </c>
      <c r="L4" s="282">
        <f t="shared" si="0"/>
        <v>0</v>
      </c>
      <c r="M4" s="282">
        <f t="shared" si="0"/>
        <v>0</v>
      </c>
      <c r="N4" s="401"/>
      <c r="O4" s="207"/>
      <c r="P4" s="207"/>
    </row>
    <row r="5" spans="1:16" ht="12.75">
      <c r="A5" s="467" t="s">
        <v>290</v>
      </c>
      <c r="B5" s="468"/>
      <c r="C5" s="469">
        <f>B5+B9+B10-B12-B13-B14</f>
        <v>0</v>
      </c>
      <c r="D5" s="469">
        <f>C5+C9+C10-C12-C13-C14</f>
        <v>0</v>
      </c>
      <c r="E5" s="469">
        <f aca="true" t="shared" si="1" ref="E5:M5">D5+D9+D10-D12-D13-D14</f>
        <v>0</v>
      </c>
      <c r="F5" s="469">
        <f t="shared" si="1"/>
        <v>0</v>
      </c>
      <c r="G5" s="469">
        <f t="shared" si="1"/>
        <v>0</v>
      </c>
      <c r="H5" s="469">
        <f t="shared" si="1"/>
        <v>0</v>
      </c>
      <c r="I5" s="469">
        <f t="shared" si="1"/>
        <v>0</v>
      </c>
      <c r="J5" s="469">
        <f t="shared" si="1"/>
        <v>0</v>
      </c>
      <c r="K5" s="469">
        <f t="shared" si="1"/>
        <v>0</v>
      </c>
      <c r="L5" s="469">
        <f t="shared" si="1"/>
        <v>0</v>
      </c>
      <c r="M5" s="469">
        <f t="shared" si="1"/>
        <v>0</v>
      </c>
      <c r="N5" s="451"/>
      <c r="O5" s="207"/>
      <c r="P5" s="207"/>
    </row>
    <row r="6" spans="1:16" ht="12.75">
      <c r="A6" s="462" t="s">
        <v>291</v>
      </c>
      <c r="B6" s="463">
        <f>B4-B5</f>
        <v>0</v>
      </c>
      <c r="C6" s="463">
        <f aca="true" t="shared" si="2" ref="C6:M6">C4-C5</f>
        <v>0</v>
      </c>
      <c r="D6" s="463">
        <f t="shared" si="2"/>
        <v>0</v>
      </c>
      <c r="E6" s="463">
        <f t="shared" si="2"/>
        <v>0</v>
      </c>
      <c r="F6" s="463">
        <f t="shared" si="2"/>
        <v>0</v>
      </c>
      <c r="G6" s="463">
        <f t="shared" si="2"/>
        <v>0</v>
      </c>
      <c r="H6" s="463">
        <f t="shared" si="2"/>
        <v>0</v>
      </c>
      <c r="I6" s="463">
        <f t="shared" si="2"/>
        <v>0</v>
      </c>
      <c r="J6" s="463">
        <f t="shared" si="2"/>
        <v>0</v>
      </c>
      <c r="K6" s="463">
        <f t="shared" si="2"/>
        <v>0</v>
      </c>
      <c r="L6" s="463">
        <f t="shared" si="2"/>
        <v>0</v>
      </c>
      <c r="M6" s="463">
        <f t="shared" si="2"/>
        <v>0</v>
      </c>
      <c r="N6" s="441"/>
      <c r="O6" s="207"/>
      <c r="P6" s="207"/>
    </row>
    <row r="7" spans="1:16" ht="13.5" thickBot="1">
      <c r="A7" s="436"/>
      <c r="B7" s="447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9"/>
      <c r="N7" s="538" t="s">
        <v>187</v>
      </c>
      <c r="O7" s="207"/>
      <c r="P7" s="207"/>
    </row>
    <row r="8" spans="1:16" ht="12.75">
      <c r="A8" s="474" t="s">
        <v>277</v>
      </c>
      <c r="B8" s="475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7"/>
      <c r="N8" s="662">
        <f>B8+C8+D8+E8+F8+G8+H8+I8+J8+K8+L8+M8</f>
        <v>0</v>
      </c>
      <c r="O8" s="207"/>
      <c r="P8" s="207"/>
    </row>
    <row r="9" spans="1:16" ht="12.75">
      <c r="A9" s="246" t="s">
        <v>288</v>
      </c>
      <c r="B9" s="458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60"/>
      <c r="N9" s="53">
        <f>B9+C9+D9+E9+F9+G9+H9+I9+J9+K9+L9+M9</f>
        <v>0</v>
      </c>
      <c r="O9" s="207"/>
      <c r="P9" s="207"/>
    </row>
    <row r="10" spans="1:16" ht="13.5" thickBot="1">
      <c r="A10" s="478" t="s">
        <v>289</v>
      </c>
      <c r="B10" s="479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1"/>
      <c r="N10" s="482">
        <f>B10+C10+D10+E10+F10+G10+H10+I10+J10+K10+L10+M10</f>
        <v>0</v>
      </c>
      <c r="O10" s="207"/>
      <c r="P10" s="207"/>
    </row>
    <row r="11" spans="1:16" ht="13.5" thickBot="1">
      <c r="A11" s="439"/>
      <c r="B11" s="471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3"/>
      <c r="N11" s="438"/>
      <c r="O11" s="207"/>
      <c r="P11" s="207"/>
    </row>
    <row r="12" spans="1:16" ht="13.5" thickBot="1">
      <c r="A12" s="452" t="s">
        <v>341</v>
      </c>
      <c r="B12" s="453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5"/>
      <c r="N12" s="711">
        <f>B12+C12+D12+E12+F12+G12+H12+I12+J12+K12+L12+M12</f>
        <v>0</v>
      </c>
      <c r="O12" s="540" t="s">
        <v>351</v>
      </c>
      <c r="P12" s="207"/>
    </row>
    <row r="13" spans="1:16" ht="12.75">
      <c r="A13" s="442" t="s">
        <v>286</v>
      </c>
      <c r="B13" s="444"/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6"/>
      <c r="N13" s="443">
        <f>B13+C13+D13+E13+F13+G13+H13+I13+J13+K13+L13+M13</f>
        <v>0</v>
      </c>
      <c r="O13" s="484" t="e">
        <f>N13/N16</f>
        <v>#DIV/0!</v>
      </c>
      <c r="P13" s="207" t="s">
        <v>23</v>
      </c>
    </row>
    <row r="14" spans="1:16" ht="13.5" thickBot="1">
      <c r="A14" s="456" t="s">
        <v>287</v>
      </c>
      <c r="B14" s="712"/>
      <c r="C14" s="713"/>
      <c r="D14" s="713"/>
      <c r="E14" s="713"/>
      <c r="F14" s="713"/>
      <c r="G14" s="713"/>
      <c r="H14" s="713"/>
      <c r="I14" s="713"/>
      <c r="J14" s="713"/>
      <c r="K14" s="713"/>
      <c r="L14" s="713"/>
      <c r="M14" s="714"/>
      <c r="N14" s="457">
        <f>B14+C14+D14+E14+F14+G14+H14+I14+J14+K14+L14+M14</f>
        <v>0</v>
      </c>
      <c r="O14" s="541" t="e">
        <f>N14/N16</f>
        <v>#DIV/0!</v>
      </c>
      <c r="P14" s="207"/>
    </row>
    <row r="15" spans="1:16" ht="13.5" thickBot="1">
      <c r="A15" s="439"/>
      <c r="B15" s="471"/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3"/>
      <c r="N15" s="542" t="s">
        <v>340</v>
      </c>
      <c r="O15" s="543" t="e">
        <f>SUM(O13:O14)</f>
        <v>#DIV/0!</v>
      </c>
      <c r="P15" s="207"/>
    </row>
    <row r="16" spans="1:16" ht="13.5" thickBot="1">
      <c r="A16" s="470" t="s">
        <v>339</v>
      </c>
      <c r="B16" s="281">
        <f>B5+B6+B10-B13-B14</f>
        <v>0</v>
      </c>
      <c r="C16" s="281">
        <f aca="true" t="shared" si="3" ref="C16:M16">C5+C6+C10-C13-C14</f>
        <v>0</v>
      </c>
      <c r="D16" s="281">
        <f t="shared" si="3"/>
        <v>0</v>
      </c>
      <c r="E16" s="281">
        <f t="shared" si="3"/>
        <v>0</v>
      </c>
      <c r="F16" s="281">
        <f t="shared" si="3"/>
        <v>0</v>
      </c>
      <c r="G16" s="281">
        <f t="shared" si="3"/>
        <v>0</v>
      </c>
      <c r="H16" s="281">
        <f t="shared" si="3"/>
        <v>0</v>
      </c>
      <c r="I16" s="281">
        <f t="shared" si="3"/>
        <v>0</v>
      </c>
      <c r="J16" s="281">
        <f t="shared" si="3"/>
        <v>0</v>
      </c>
      <c r="K16" s="281">
        <f t="shared" si="3"/>
        <v>0</v>
      </c>
      <c r="L16" s="281">
        <f t="shared" si="3"/>
        <v>0</v>
      </c>
      <c r="M16" s="281">
        <f t="shared" si="3"/>
        <v>0</v>
      </c>
      <c r="N16" s="709">
        <f>(B4+C4+D4+E4+F4+G4+H4+I4+J4+K4+L4+M4+M16)/13</f>
        <v>0</v>
      </c>
      <c r="O16" s="544" t="s">
        <v>349</v>
      </c>
      <c r="P16" s="207"/>
    </row>
    <row r="17" spans="1:16" ht="13.5" thickBot="1">
      <c r="A17" s="450" t="s">
        <v>338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461"/>
      <c r="M17" s="461"/>
      <c r="N17" s="708">
        <f>(B17+C17+D17+E17+F17+G17+H17+I17+J17+K17+L17+M17)/12</f>
        <v>0</v>
      </c>
      <c r="O17" s="545" t="s">
        <v>350</v>
      </c>
      <c r="P17" s="207"/>
    </row>
    <row r="18" spans="1:16" ht="12.75">
      <c r="A18" s="435"/>
      <c r="B18" s="486"/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51"/>
      <c r="O18" s="207"/>
      <c r="P18" s="207"/>
    </row>
    <row r="19" spans="1:17" ht="13.5" thickBot="1">
      <c r="A19" s="483" t="s">
        <v>345</v>
      </c>
      <c r="B19" s="707">
        <f>B17*B5*31</f>
        <v>0</v>
      </c>
      <c r="C19" s="707">
        <f>C17*C5*28</f>
        <v>0</v>
      </c>
      <c r="D19" s="707">
        <f aca="true" t="shared" si="4" ref="D19:M19">D17*D5*31</f>
        <v>0</v>
      </c>
      <c r="E19" s="707">
        <f>E17*E5*30</f>
        <v>0</v>
      </c>
      <c r="F19" s="707">
        <f t="shared" si="4"/>
        <v>0</v>
      </c>
      <c r="G19" s="707">
        <f>G17*G5*30</f>
        <v>0</v>
      </c>
      <c r="H19" s="707">
        <f t="shared" si="4"/>
        <v>0</v>
      </c>
      <c r="I19" s="707">
        <f t="shared" si="4"/>
        <v>0</v>
      </c>
      <c r="J19" s="707">
        <f>J17*J5*30</f>
        <v>0</v>
      </c>
      <c r="K19" s="707">
        <f t="shared" si="4"/>
        <v>0</v>
      </c>
      <c r="L19" s="707">
        <f>L17*L5*30</f>
        <v>0</v>
      </c>
      <c r="M19" s="707">
        <f t="shared" si="4"/>
        <v>0</v>
      </c>
      <c r="N19" s="531">
        <f>B19+C19+D19+E19+F19+G19+H19+I19+J19+K19+L19+M19</f>
        <v>0</v>
      </c>
      <c r="O19" s="532"/>
      <c r="P19" s="532"/>
      <c r="Q19" s="533"/>
    </row>
    <row r="20" spans="1:17" ht="13.5" thickBot="1">
      <c r="A20" s="437" t="s">
        <v>344</v>
      </c>
      <c r="B20" s="710">
        <f>B21*B19/100</f>
        <v>0</v>
      </c>
      <c r="C20" s="710">
        <f>C21*C19/100</f>
        <v>0</v>
      </c>
      <c r="D20" s="710">
        <f aca="true" t="shared" si="5" ref="D20:M20">D21*D19/100</f>
        <v>0</v>
      </c>
      <c r="E20" s="710">
        <f t="shared" si="5"/>
        <v>0</v>
      </c>
      <c r="F20" s="710">
        <f t="shared" si="5"/>
        <v>0</v>
      </c>
      <c r="G20" s="710">
        <f t="shared" si="5"/>
        <v>0</v>
      </c>
      <c r="H20" s="710">
        <f t="shared" si="5"/>
        <v>0</v>
      </c>
      <c r="I20" s="710">
        <f t="shared" si="5"/>
        <v>0</v>
      </c>
      <c r="J20" s="710">
        <f t="shared" si="5"/>
        <v>0</v>
      </c>
      <c r="K20" s="710">
        <f t="shared" si="5"/>
        <v>0</v>
      </c>
      <c r="L20" s="710">
        <f t="shared" si="5"/>
        <v>0</v>
      </c>
      <c r="M20" s="710">
        <f t="shared" si="5"/>
        <v>0</v>
      </c>
      <c r="N20" s="534">
        <f>B20+C20+D20+E20+F20+G20+H20+I20+J20+K20+L20+M20</f>
        <v>0</v>
      </c>
      <c r="O20" s="532"/>
      <c r="P20" s="532"/>
      <c r="Q20" s="533"/>
    </row>
    <row r="21" spans="1:16" ht="13.5" thickBot="1">
      <c r="A21" s="535" t="s">
        <v>342</v>
      </c>
      <c r="B21" s="485"/>
      <c r="C21" s="485"/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539">
        <f>(B21+C21+D21+E21+F21+G21+H21+I21+J21+K21+L21+M21)/12</f>
        <v>0</v>
      </c>
      <c r="O21" s="113"/>
      <c r="P21" s="113"/>
    </row>
    <row r="22" spans="1:16" ht="13.5" thickBot="1">
      <c r="A22" s="440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</row>
    <row r="23" spans="1:16" ht="13.5" thickBot="1">
      <c r="A23" s="530" t="s">
        <v>404</v>
      </c>
      <c r="B23" s="529" t="e">
        <f>(B19+C19+D19+E19+F19+G19+H19+I19+J19+K19+L19+M19)/N16</f>
        <v>#DIV/0!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</row>
    <row r="24" ht="12.75">
      <c r="O24" s="66"/>
    </row>
  </sheetData>
  <printOptions/>
  <pageMargins left="0.25" right="0.25" top="0.25" bottom="0.25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A2" sqref="A2"/>
    </sheetView>
  </sheetViews>
  <sheetFormatPr defaultColWidth="9.140625" defaultRowHeight="12.75"/>
  <cols>
    <col min="1" max="1" width="25.7109375" style="0" bestFit="1" customWidth="1"/>
    <col min="2" max="2" width="8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8.57421875" style="0" customWidth="1"/>
    <col min="7" max="7" width="9.57421875" style="0" customWidth="1"/>
    <col min="8" max="8" width="8.57421875" style="0" customWidth="1"/>
    <col min="9" max="9" width="9.57421875" style="0" customWidth="1"/>
    <col min="10" max="10" width="8.8515625" style="0" customWidth="1"/>
    <col min="11" max="11" width="5.57421875" style="0" customWidth="1"/>
    <col min="12" max="12" width="16.7109375" style="0" customWidth="1"/>
    <col min="13" max="13" width="16.00390625" style="0" customWidth="1"/>
    <col min="14" max="15" width="5.57421875" style="0" customWidth="1"/>
    <col min="16" max="16" width="7.7109375" style="0" customWidth="1"/>
    <col min="17" max="17" width="6.140625" style="0" customWidth="1"/>
  </cols>
  <sheetData>
    <row r="1" spans="1:7" ht="20.25">
      <c r="A1" s="767" t="s">
        <v>466</v>
      </c>
      <c r="B1" s="95"/>
      <c r="C1" s="95"/>
      <c r="D1" s="95"/>
      <c r="E1" s="95"/>
      <c r="F1" s="95"/>
      <c r="G1" s="96"/>
    </row>
    <row r="2" ht="13.5" thickBot="1"/>
    <row r="3" spans="10:16" ht="13.5" thickBot="1">
      <c r="J3" s="487" t="s">
        <v>343</v>
      </c>
      <c r="K3" s="183"/>
      <c r="L3" s="183"/>
      <c r="M3" s="183"/>
      <c r="N3" s="184"/>
      <c r="O3" s="183"/>
      <c r="P3" s="185"/>
    </row>
    <row r="4" spans="1:16" ht="18.75" thickBot="1">
      <c r="A4" s="768" t="s">
        <v>166</v>
      </c>
      <c r="B4" s="488" t="s">
        <v>167</v>
      </c>
      <c r="C4" s="489"/>
      <c r="D4" s="490" t="s">
        <v>11</v>
      </c>
      <c r="E4" s="491"/>
      <c r="F4" s="492" t="s">
        <v>12</v>
      </c>
      <c r="G4" s="493"/>
      <c r="H4" s="494" t="s">
        <v>13</v>
      </c>
      <c r="I4" s="495"/>
      <c r="J4" s="496" t="s">
        <v>233</v>
      </c>
      <c r="K4" s="42"/>
      <c r="L4" s="42"/>
      <c r="M4" s="186"/>
      <c r="N4" s="23" t="s">
        <v>251</v>
      </c>
      <c r="O4" s="42"/>
      <c r="P4" s="43"/>
    </row>
    <row r="5" spans="1:16" ht="13.5" thickBot="1">
      <c r="A5" s="769"/>
      <c r="B5" s="497" t="s">
        <v>6</v>
      </c>
      <c r="C5" s="498" t="s">
        <v>32</v>
      </c>
      <c r="D5" s="499" t="s">
        <v>6</v>
      </c>
      <c r="E5" s="500" t="s">
        <v>32</v>
      </c>
      <c r="F5" s="501" t="s">
        <v>6</v>
      </c>
      <c r="G5" s="502" t="s">
        <v>32</v>
      </c>
      <c r="H5" s="503" t="s">
        <v>6</v>
      </c>
      <c r="I5" s="503" t="s">
        <v>32</v>
      </c>
      <c r="J5" s="148" t="s">
        <v>43</v>
      </c>
      <c r="K5" s="149" t="s">
        <v>33</v>
      </c>
      <c r="L5" s="149" t="s">
        <v>236</v>
      </c>
      <c r="M5" s="223" t="s">
        <v>237</v>
      </c>
      <c r="N5" s="232"/>
      <c r="O5" s="41"/>
      <c r="P5" s="504"/>
    </row>
    <row r="6" spans="1:16" ht="12.75">
      <c r="A6" s="770" t="s">
        <v>229</v>
      </c>
      <c r="B6" s="4"/>
      <c r="C6" s="505">
        <f>B6*80</f>
        <v>0</v>
      </c>
      <c r="D6" s="7"/>
      <c r="E6" s="505">
        <f>D6*1.8</f>
        <v>0</v>
      </c>
      <c r="F6" s="4"/>
      <c r="G6" s="5"/>
      <c r="H6" s="4"/>
      <c r="I6" s="4"/>
      <c r="J6" s="226" t="s">
        <v>199</v>
      </c>
      <c r="K6" s="227"/>
      <c r="L6" s="228">
        <f>K6</f>
        <v>0</v>
      </c>
      <c r="M6" s="229">
        <f aca="true" t="shared" si="0" ref="M6:M11">L6/365</f>
        <v>0</v>
      </c>
      <c r="N6" s="233">
        <f>N5*K6/2000</f>
        <v>0</v>
      </c>
      <c r="O6" s="225"/>
      <c r="P6" s="234" t="e">
        <f aca="true" t="shared" si="1" ref="P6:P11">O6/N6</f>
        <v>#DIV/0!</v>
      </c>
    </row>
    <row r="7" spans="1:16" ht="12.75">
      <c r="A7" s="770" t="s">
        <v>231</v>
      </c>
      <c r="B7" s="4"/>
      <c r="C7" s="505">
        <f>B7*37.5</f>
        <v>0</v>
      </c>
      <c r="D7" s="7"/>
      <c r="E7" s="505">
        <f>D7*37.5</f>
        <v>0</v>
      </c>
      <c r="F7" s="4"/>
      <c r="G7" s="5"/>
      <c r="H7" s="4"/>
      <c r="I7" s="4"/>
      <c r="J7" s="27" t="s">
        <v>2</v>
      </c>
      <c r="K7" s="11"/>
      <c r="L7" s="224">
        <f>K7/2</f>
        <v>0</v>
      </c>
      <c r="M7" s="506">
        <f t="shared" si="0"/>
        <v>0</v>
      </c>
      <c r="N7" s="233">
        <f>N5*K7/2000</f>
        <v>0</v>
      </c>
      <c r="O7" s="225"/>
      <c r="P7" s="234" t="e">
        <f t="shared" si="1"/>
        <v>#DIV/0!</v>
      </c>
    </row>
    <row r="8" spans="1:16" ht="12.75">
      <c r="A8" s="770" t="s">
        <v>230</v>
      </c>
      <c r="B8" s="4"/>
      <c r="C8" s="505">
        <f>B8*18</f>
        <v>0</v>
      </c>
      <c r="D8" s="7"/>
      <c r="E8" s="505">
        <f>D8*18</f>
        <v>0</v>
      </c>
      <c r="F8" s="4"/>
      <c r="G8" s="5"/>
      <c r="H8" s="4"/>
      <c r="I8" s="4"/>
      <c r="J8" s="27" t="s">
        <v>3</v>
      </c>
      <c r="K8" s="11"/>
      <c r="L8" s="224">
        <f>K8/3</f>
        <v>0</v>
      </c>
      <c r="M8" s="506">
        <f t="shared" si="0"/>
        <v>0</v>
      </c>
      <c r="N8" s="233">
        <f>N5*K8/2000</f>
        <v>0</v>
      </c>
      <c r="O8" s="225"/>
      <c r="P8" s="234" t="e">
        <f t="shared" si="1"/>
        <v>#DIV/0!</v>
      </c>
    </row>
    <row r="9" spans="1:16" ht="12.75">
      <c r="A9" s="771"/>
      <c r="B9" s="7"/>
      <c r="C9" s="8"/>
      <c r="D9" s="7"/>
      <c r="E9" s="8"/>
      <c r="F9" s="7"/>
      <c r="G9" s="8"/>
      <c r="H9" s="7"/>
      <c r="I9" s="7"/>
      <c r="J9" s="27" t="s">
        <v>44</v>
      </c>
      <c r="K9" s="11"/>
      <c r="L9" s="224">
        <f>K9*56</f>
        <v>0</v>
      </c>
      <c r="M9" s="506">
        <f t="shared" si="0"/>
        <v>0</v>
      </c>
      <c r="N9" s="233">
        <f>N5*K9</f>
        <v>0</v>
      </c>
      <c r="O9" s="225"/>
      <c r="P9" s="234" t="e">
        <f t="shared" si="1"/>
        <v>#DIV/0!</v>
      </c>
    </row>
    <row r="10" spans="1:16" ht="12.75">
      <c r="A10" s="770" t="s">
        <v>227</v>
      </c>
      <c r="B10" s="4"/>
      <c r="C10" s="505">
        <f>B10*5</f>
        <v>0</v>
      </c>
      <c r="D10" s="4"/>
      <c r="E10" s="5"/>
      <c r="F10" s="4"/>
      <c r="G10" s="5"/>
      <c r="H10" s="4"/>
      <c r="I10" s="4"/>
      <c r="J10" s="27" t="s">
        <v>235</v>
      </c>
      <c r="K10" s="11"/>
      <c r="L10" s="224">
        <f>K10</f>
        <v>0</v>
      </c>
      <c r="M10" s="506">
        <f t="shared" si="0"/>
        <v>0</v>
      </c>
      <c r="N10" s="233">
        <f>N5*K10/2000</f>
        <v>0</v>
      </c>
      <c r="O10" s="225"/>
      <c r="P10" s="234" t="e">
        <f t="shared" si="1"/>
        <v>#DIV/0!</v>
      </c>
    </row>
    <row r="11" spans="1:16" ht="13.5" thickBot="1">
      <c r="A11" s="770" t="s">
        <v>232</v>
      </c>
      <c r="B11" s="4"/>
      <c r="C11" s="505">
        <f>B11*1.8</f>
        <v>0</v>
      </c>
      <c r="D11" s="7"/>
      <c r="E11" s="505">
        <f>D11*1.8</f>
        <v>0</v>
      </c>
      <c r="F11" s="4"/>
      <c r="G11" s="5"/>
      <c r="H11" s="4"/>
      <c r="I11" s="4"/>
      <c r="J11" s="230" t="s">
        <v>250</v>
      </c>
      <c r="K11" s="231"/>
      <c r="L11" s="507">
        <f>K11</f>
        <v>0</v>
      </c>
      <c r="M11" s="508">
        <f t="shared" si="0"/>
        <v>0</v>
      </c>
      <c r="N11" s="233">
        <f>N5*K11/2000</f>
        <v>0</v>
      </c>
      <c r="O11" s="225"/>
      <c r="P11" s="234" t="e">
        <f t="shared" si="1"/>
        <v>#DIV/0!</v>
      </c>
    </row>
    <row r="12" spans="1:16" ht="13.5" thickBot="1">
      <c r="A12" s="770" t="s">
        <v>168</v>
      </c>
      <c r="B12" s="4"/>
      <c r="C12" s="509">
        <v>0</v>
      </c>
      <c r="D12" s="4"/>
      <c r="E12" s="5"/>
      <c r="F12" s="4"/>
      <c r="G12" s="5"/>
      <c r="H12" s="4"/>
      <c r="I12" s="4"/>
      <c r="J12" s="510" t="s">
        <v>154</v>
      </c>
      <c r="K12" s="511"/>
      <c r="L12" s="512">
        <f>SUM(L6:L11)</f>
        <v>0</v>
      </c>
      <c r="M12" s="513">
        <f>SUM(M6:M11)</f>
        <v>0</v>
      </c>
      <c r="N12" s="19"/>
      <c r="O12" s="66"/>
      <c r="P12" s="182"/>
    </row>
    <row r="13" spans="1:16" ht="13.5" thickBot="1">
      <c r="A13" s="770" t="s">
        <v>462</v>
      </c>
      <c r="B13" s="4"/>
      <c r="C13" s="509"/>
      <c r="D13" s="4"/>
      <c r="E13" s="5"/>
      <c r="F13" s="4"/>
      <c r="G13" s="5"/>
      <c r="H13" s="4"/>
      <c r="I13" s="4"/>
      <c r="J13" s="514" t="s">
        <v>244</v>
      </c>
      <c r="K13" s="515"/>
      <c r="L13" s="75"/>
      <c r="M13" s="136">
        <f>M12/0.038</f>
        <v>0</v>
      </c>
      <c r="N13" s="22"/>
      <c r="O13" s="42"/>
      <c r="P13" s="516"/>
    </row>
    <row r="14" spans="1:16" ht="12.75">
      <c r="A14" s="770"/>
      <c r="B14" s="4"/>
      <c r="C14" s="5"/>
      <c r="D14" s="4"/>
      <c r="E14" s="5"/>
      <c r="F14" s="4"/>
      <c r="G14" s="5"/>
      <c r="H14" s="4"/>
      <c r="I14" s="4"/>
      <c r="J14" s="65"/>
      <c r="K14" s="66"/>
      <c r="L14" s="66"/>
      <c r="M14" s="66"/>
      <c r="N14" s="4"/>
      <c r="O14" s="66"/>
      <c r="P14" s="182"/>
    </row>
    <row r="15" spans="1:16" ht="13.5" thickBot="1">
      <c r="A15" s="771"/>
      <c r="B15" s="7"/>
      <c r="C15" s="8"/>
      <c r="D15" s="7"/>
      <c r="E15" s="8"/>
      <c r="F15" s="7"/>
      <c r="G15" s="8"/>
      <c r="H15" s="7"/>
      <c r="I15" s="7"/>
      <c r="J15" s="517" t="s">
        <v>245</v>
      </c>
      <c r="K15" s="66"/>
      <c r="L15" s="66"/>
      <c r="M15" s="66"/>
      <c r="N15" s="4"/>
      <c r="O15" s="66"/>
      <c r="P15" s="182"/>
    </row>
    <row r="16" spans="1:16" ht="13.5" thickBot="1">
      <c r="A16" s="770" t="s">
        <v>170</v>
      </c>
      <c r="B16" s="4"/>
      <c r="C16" s="5"/>
      <c r="D16" s="4"/>
      <c r="E16" s="5"/>
      <c r="F16" s="4"/>
      <c r="G16" s="5"/>
      <c r="H16" s="4"/>
      <c r="I16" s="4"/>
      <c r="J16" s="518" t="s">
        <v>43</v>
      </c>
      <c r="K16" s="519" t="s">
        <v>33</v>
      </c>
      <c r="L16" s="519" t="s">
        <v>236</v>
      </c>
      <c r="M16" s="129" t="s">
        <v>237</v>
      </c>
      <c r="N16" s="151">
        <v>69</v>
      </c>
      <c r="O16" s="66"/>
      <c r="P16" s="182"/>
    </row>
    <row r="17" spans="1:16" ht="12.75">
      <c r="A17" s="770" t="s">
        <v>173</v>
      </c>
      <c r="B17" s="4"/>
      <c r="C17" s="5"/>
      <c r="D17" s="4"/>
      <c r="E17" s="5"/>
      <c r="F17" s="4"/>
      <c r="G17" s="5"/>
      <c r="H17" s="4"/>
      <c r="I17" s="4"/>
      <c r="J17" s="19" t="s">
        <v>199</v>
      </c>
      <c r="K17" s="4"/>
      <c r="L17" s="139">
        <f>K17</f>
        <v>0</v>
      </c>
      <c r="M17" s="140">
        <f aca="true" t="shared" si="2" ref="M17:M22">L17/365</f>
        <v>0</v>
      </c>
      <c r="N17" s="179">
        <f>N16*K17/2000</f>
        <v>0</v>
      </c>
      <c r="O17" s="180"/>
      <c r="P17" s="181" t="e">
        <f aca="true" t="shared" si="3" ref="P17:P22">O17/N17</f>
        <v>#DIV/0!</v>
      </c>
    </row>
    <row r="18" spans="1:16" ht="12.75">
      <c r="A18" s="770" t="s">
        <v>169</v>
      </c>
      <c r="B18" s="4"/>
      <c r="C18" s="5"/>
      <c r="D18" s="4"/>
      <c r="E18" s="5"/>
      <c r="F18" s="4"/>
      <c r="G18" s="5"/>
      <c r="H18" s="4"/>
      <c r="I18" s="4"/>
      <c r="J18" s="19" t="s">
        <v>2</v>
      </c>
      <c r="K18" s="4"/>
      <c r="L18" s="139">
        <f>K18/2</f>
        <v>0</v>
      </c>
      <c r="M18" s="140">
        <f t="shared" si="2"/>
        <v>0</v>
      </c>
      <c r="N18" s="179">
        <f>N16*K18/2000</f>
        <v>0</v>
      </c>
      <c r="O18" s="180"/>
      <c r="P18" s="181" t="e">
        <f t="shared" si="3"/>
        <v>#DIV/0!</v>
      </c>
    </row>
    <row r="19" spans="1:16" ht="12.75">
      <c r="A19" s="770"/>
      <c r="B19" s="4"/>
      <c r="C19" s="5"/>
      <c r="D19" s="4"/>
      <c r="E19" s="5"/>
      <c r="F19" s="4"/>
      <c r="G19" s="5"/>
      <c r="H19" s="4"/>
      <c r="I19" s="4"/>
      <c r="J19" s="19" t="s">
        <v>3</v>
      </c>
      <c r="K19" s="4"/>
      <c r="L19" s="139">
        <f>K19/3</f>
        <v>0</v>
      </c>
      <c r="M19" s="140">
        <f t="shared" si="2"/>
        <v>0</v>
      </c>
      <c r="N19" s="179">
        <f>N16*K19/2000</f>
        <v>0</v>
      </c>
      <c r="O19" s="180"/>
      <c r="P19" s="181" t="e">
        <f t="shared" si="3"/>
        <v>#DIV/0!</v>
      </c>
    </row>
    <row r="20" spans="1:16" ht="12.75">
      <c r="A20" s="771"/>
      <c r="B20" s="7"/>
      <c r="C20" s="8"/>
      <c r="D20" s="7"/>
      <c r="E20" s="8"/>
      <c r="F20" s="7"/>
      <c r="G20" s="8"/>
      <c r="H20" s="7"/>
      <c r="I20" s="7"/>
      <c r="J20" s="19" t="s">
        <v>44</v>
      </c>
      <c r="K20" s="4"/>
      <c r="L20" s="139">
        <f>K20*56</f>
        <v>0</v>
      </c>
      <c r="M20" s="140">
        <f t="shared" si="2"/>
        <v>0</v>
      </c>
      <c r="N20" s="179">
        <f>N16*K20</f>
        <v>0</v>
      </c>
      <c r="O20" s="180"/>
      <c r="P20" s="181" t="e">
        <f t="shared" si="3"/>
        <v>#DIV/0!</v>
      </c>
    </row>
    <row r="21" spans="1:16" ht="12.75">
      <c r="A21" s="770" t="s">
        <v>171</v>
      </c>
      <c r="B21" s="4"/>
      <c r="C21" s="5"/>
      <c r="D21" s="4"/>
      <c r="E21" s="5"/>
      <c r="F21" s="4"/>
      <c r="G21" s="5"/>
      <c r="H21" s="4"/>
      <c r="I21" s="4"/>
      <c r="J21" s="19" t="s">
        <v>234</v>
      </c>
      <c r="K21" s="4"/>
      <c r="L21" s="139">
        <f>K21</f>
        <v>0</v>
      </c>
      <c r="M21" s="140">
        <f t="shared" si="2"/>
        <v>0</v>
      </c>
      <c r="N21" s="179">
        <f>N16*K21/2000</f>
        <v>0</v>
      </c>
      <c r="O21" s="180"/>
      <c r="P21" s="181" t="e">
        <f t="shared" si="3"/>
        <v>#DIV/0!</v>
      </c>
    </row>
    <row r="22" spans="1:16" ht="13.5" thickBot="1">
      <c r="A22" s="770"/>
      <c r="B22" s="4"/>
      <c r="C22" s="5"/>
      <c r="D22" s="4"/>
      <c r="E22" s="5"/>
      <c r="F22" s="4"/>
      <c r="G22" s="5"/>
      <c r="H22" s="4"/>
      <c r="I22" s="4"/>
      <c r="J22" s="19" t="s">
        <v>235</v>
      </c>
      <c r="K22" s="4"/>
      <c r="L22" s="141">
        <f>K22</f>
        <v>0</v>
      </c>
      <c r="M22" s="142">
        <f t="shared" si="2"/>
        <v>0</v>
      </c>
      <c r="N22" s="179">
        <f>N16*K22/2000</f>
        <v>0</v>
      </c>
      <c r="O22" s="180"/>
      <c r="P22" s="181" t="e">
        <f t="shared" si="3"/>
        <v>#DIV/0!</v>
      </c>
    </row>
    <row r="23" spans="1:16" ht="13.5" thickBot="1">
      <c r="A23" s="770" t="s">
        <v>172</v>
      </c>
      <c r="B23" s="4"/>
      <c r="C23" s="5"/>
      <c r="D23" s="4"/>
      <c r="E23" s="5"/>
      <c r="F23" s="4"/>
      <c r="G23" s="5"/>
      <c r="H23" s="4"/>
      <c r="I23" s="4"/>
      <c r="J23" s="137" t="s">
        <v>154</v>
      </c>
      <c r="K23" s="91"/>
      <c r="L23" s="520">
        <f>SUM(L17:L22)</f>
        <v>0</v>
      </c>
      <c r="M23" s="138">
        <f>SUM(M17:M22)</f>
        <v>0</v>
      </c>
      <c r="N23" s="179"/>
      <c r="O23" s="66"/>
      <c r="P23" s="67"/>
    </row>
    <row r="24" spans="1:16" ht="13.5" thickBot="1">
      <c r="A24" s="770"/>
      <c r="B24" s="4"/>
      <c r="C24" s="5"/>
      <c r="D24" s="4"/>
      <c r="E24" s="5"/>
      <c r="F24" s="4"/>
      <c r="G24" s="5"/>
      <c r="H24" s="4"/>
      <c r="I24" s="4"/>
      <c r="J24" s="514" t="s">
        <v>244</v>
      </c>
      <c r="K24" s="515"/>
      <c r="L24" s="75"/>
      <c r="M24" s="136">
        <f>M23/0.035</f>
        <v>0</v>
      </c>
      <c r="N24" s="4"/>
      <c r="O24" s="66"/>
      <c r="P24" s="67"/>
    </row>
    <row r="25" spans="1:16" ht="12.75">
      <c r="A25" s="770"/>
      <c r="B25" s="4"/>
      <c r="C25" s="5"/>
      <c r="D25" s="4"/>
      <c r="E25" s="5"/>
      <c r="F25" s="4"/>
      <c r="G25" s="5"/>
      <c r="H25" s="4"/>
      <c r="I25" s="4"/>
      <c r="J25" s="65"/>
      <c r="K25" s="66"/>
      <c r="L25" s="66"/>
      <c r="M25" s="66"/>
      <c r="N25" s="4"/>
      <c r="O25" s="66"/>
      <c r="P25" s="67"/>
    </row>
    <row r="26" spans="1:16" ht="13.5" thickBot="1">
      <c r="A26" s="770"/>
      <c r="B26" s="4"/>
      <c r="C26" s="5"/>
      <c r="D26" s="4"/>
      <c r="E26" s="5"/>
      <c r="F26" s="4"/>
      <c r="G26" s="5"/>
      <c r="H26" s="4"/>
      <c r="I26" s="4"/>
      <c r="J26" s="517" t="s">
        <v>13</v>
      </c>
      <c r="K26" s="66"/>
      <c r="L26" s="66"/>
      <c r="M26" s="66"/>
      <c r="N26" s="4"/>
      <c r="O26" s="66"/>
      <c r="P26" s="67"/>
    </row>
    <row r="27" spans="1:16" ht="13.5" thickBot="1">
      <c r="A27" s="770"/>
      <c r="B27" s="4"/>
      <c r="C27" s="5"/>
      <c r="D27" s="4"/>
      <c r="E27" s="5"/>
      <c r="F27" s="4"/>
      <c r="G27" s="5"/>
      <c r="H27" s="4"/>
      <c r="I27" s="4"/>
      <c r="J27" s="518" t="s">
        <v>43</v>
      </c>
      <c r="K27" s="519" t="s">
        <v>33</v>
      </c>
      <c r="L27" s="519" t="s">
        <v>236</v>
      </c>
      <c r="M27" s="129" t="s">
        <v>237</v>
      </c>
      <c r="N27" s="151">
        <v>20</v>
      </c>
      <c r="O27" s="66"/>
      <c r="P27" s="67"/>
    </row>
    <row r="28" spans="1:16" ht="13.5" thickBot="1">
      <c r="A28" s="776" t="s">
        <v>213</v>
      </c>
      <c r="B28" s="777"/>
      <c r="C28" s="778"/>
      <c r="D28" s="777"/>
      <c r="E28" s="778"/>
      <c r="F28" s="777"/>
      <c r="G28" s="778"/>
      <c r="H28" s="777"/>
      <c r="I28" s="308"/>
      <c r="J28" s="19" t="s">
        <v>199</v>
      </c>
      <c r="K28" s="4"/>
      <c r="L28" s="139">
        <f>K28</f>
        <v>0</v>
      </c>
      <c r="M28" s="140">
        <f aca="true" t="shared" si="4" ref="M28:M33">L28/365</f>
        <v>0</v>
      </c>
      <c r="N28" s="179">
        <f>N27*K28/2000</f>
        <v>0</v>
      </c>
      <c r="O28" s="66"/>
      <c r="P28" s="181" t="e">
        <f aca="true" t="shared" si="5" ref="P28:P33">O28/N28</f>
        <v>#DIV/0!</v>
      </c>
    </row>
    <row r="29" spans="1:16" ht="13.5" thickBot="1">
      <c r="A29" s="772" t="s">
        <v>463</v>
      </c>
      <c r="B29" s="521"/>
      <c r="C29" s="15"/>
      <c r="D29" s="15"/>
      <c r="E29" s="15"/>
      <c r="F29" s="15"/>
      <c r="G29" s="15"/>
      <c r="H29" s="15"/>
      <c r="I29" s="15"/>
      <c r="J29" s="19" t="s">
        <v>2</v>
      </c>
      <c r="K29" s="4"/>
      <c r="L29" s="139">
        <f>K29/2</f>
        <v>0</v>
      </c>
      <c r="M29" s="140">
        <f t="shared" si="4"/>
        <v>0</v>
      </c>
      <c r="N29" s="179">
        <f>N27*K29/2000</f>
        <v>0</v>
      </c>
      <c r="O29" s="66"/>
      <c r="P29" s="181" t="e">
        <f t="shared" si="5"/>
        <v>#DIV/0!</v>
      </c>
    </row>
    <row r="30" spans="1:16" ht="12.75">
      <c r="A30" s="97" t="s">
        <v>175</v>
      </c>
      <c r="B30" s="522" t="e">
        <f>(B6)/B29*2000/365</f>
        <v>#DIV/0!</v>
      </c>
      <c r="C30" s="4" t="s">
        <v>228</v>
      </c>
      <c r="D30" s="4"/>
      <c r="E30" s="4"/>
      <c r="F30" s="4"/>
      <c r="G30" s="4"/>
      <c r="H30" s="4"/>
      <c r="I30" s="4"/>
      <c r="J30" s="19" t="s">
        <v>3</v>
      </c>
      <c r="K30" s="4"/>
      <c r="L30" s="139">
        <f>K30/3</f>
        <v>0</v>
      </c>
      <c r="M30" s="140">
        <f t="shared" si="4"/>
        <v>0</v>
      </c>
      <c r="N30" s="179">
        <f>N27*K30/2000</f>
        <v>0</v>
      </c>
      <c r="O30" s="66"/>
      <c r="P30" s="181" t="e">
        <f t="shared" si="5"/>
        <v>#DIV/0!</v>
      </c>
    </row>
    <row r="31" spans="1:16" ht="12.75">
      <c r="A31" s="773" t="s">
        <v>176</v>
      </c>
      <c r="B31" s="506" t="e">
        <f>B7*2000/365/B29</f>
        <v>#DIV/0!</v>
      </c>
      <c r="C31" s="4" t="s">
        <v>228</v>
      </c>
      <c r="D31" s="4"/>
      <c r="E31" s="4"/>
      <c r="F31" s="4"/>
      <c r="G31" s="4"/>
      <c r="H31" s="4"/>
      <c r="I31" s="4"/>
      <c r="J31" s="19" t="s">
        <v>44</v>
      </c>
      <c r="K31" s="4"/>
      <c r="L31" s="139">
        <f>K31*56</f>
        <v>0</v>
      </c>
      <c r="M31" s="140">
        <f t="shared" si="4"/>
        <v>0</v>
      </c>
      <c r="N31" s="179">
        <f>N27*K31</f>
        <v>0</v>
      </c>
      <c r="O31" s="66"/>
      <c r="P31" s="181" t="e">
        <f t="shared" si="5"/>
        <v>#DIV/0!</v>
      </c>
    </row>
    <row r="32" spans="1:16" ht="12.75">
      <c r="A32" s="773" t="s">
        <v>212</v>
      </c>
      <c r="B32" s="506" t="e">
        <f>(B8)/B29*2000/365</f>
        <v>#DIV/0!</v>
      </c>
      <c r="C32" s="4" t="s">
        <v>228</v>
      </c>
      <c r="D32" s="4"/>
      <c r="E32" s="4"/>
      <c r="F32" s="4"/>
      <c r="G32" s="4"/>
      <c r="H32" s="4"/>
      <c r="I32" s="4"/>
      <c r="J32" s="19" t="s">
        <v>234</v>
      </c>
      <c r="K32" s="4"/>
      <c r="L32" s="139">
        <f>K32</f>
        <v>0</v>
      </c>
      <c r="M32" s="140">
        <f t="shared" si="4"/>
        <v>0</v>
      </c>
      <c r="N32" s="179">
        <f>N27*K32/2000</f>
        <v>0</v>
      </c>
      <c r="O32" s="66"/>
      <c r="P32" s="181" t="e">
        <f t="shared" si="5"/>
        <v>#DIV/0!</v>
      </c>
    </row>
    <row r="33" spans="1:16" ht="13.5" thickBot="1">
      <c r="A33" s="773" t="s">
        <v>177</v>
      </c>
      <c r="B33" s="506" t="e">
        <f>B13/B29*2000/365</f>
        <v>#DIV/0!</v>
      </c>
      <c r="C33" s="4" t="s">
        <v>228</v>
      </c>
      <c r="D33" s="4"/>
      <c r="E33" s="4"/>
      <c r="F33" s="4"/>
      <c r="G33" s="4"/>
      <c r="H33" s="4"/>
      <c r="I33" s="4"/>
      <c r="J33" s="19" t="s">
        <v>235</v>
      </c>
      <c r="K33" s="4"/>
      <c r="L33" s="141">
        <f>K33</f>
        <v>0</v>
      </c>
      <c r="M33" s="142">
        <f t="shared" si="4"/>
        <v>0</v>
      </c>
      <c r="N33" s="179">
        <f>N27*K33/2000</f>
        <v>0</v>
      </c>
      <c r="O33" s="66"/>
      <c r="P33" s="181" t="e">
        <f t="shared" si="5"/>
        <v>#DIV/0!</v>
      </c>
    </row>
    <row r="34" spans="1:16" ht="13.5" thickBot="1">
      <c r="A34" s="773" t="s">
        <v>197</v>
      </c>
      <c r="B34" s="506" t="e">
        <f>B10*2000/365/B29</f>
        <v>#DIV/0!</v>
      </c>
      <c r="C34" s="4" t="s">
        <v>228</v>
      </c>
      <c r="D34" s="4"/>
      <c r="E34" s="4"/>
      <c r="F34" s="4"/>
      <c r="G34" s="4"/>
      <c r="H34" s="4"/>
      <c r="I34" s="4"/>
      <c r="J34" s="137" t="s">
        <v>154</v>
      </c>
      <c r="K34" s="91"/>
      <c r="L34" s="520">
        <f>SUM(L28:L33)</f>
        <v>0</v>
      </c>
      <c r="M34" s="138">
        <f>SUM(M28:M33)</f>
        <v>0</v>
      </c>
      <c r="N34" s="4"/>
      <c r="O34" s="66"/>
      <c r="P34" s="67"/>
    </row>
    <row r="35" spans="1:16" ht="13.5" thickBot="1">
      <c r="A35" s="102" t="s">
        <v>178</v>
      </c>
      <c r="B35" s="103" t="e">
        <f>(B11)/B29*56/365</f>
        <v>#DIV/0!</v>
      </c>
      <c r="C35" s="4" t="s">
        <v>228</v>
      </c>
      <c r="D35" s="7"/>
      <c r="E35" s="7"/>
      <c r="F35" s="7"/>
      <c r="G35" s="7"/>
      <c r="H35" s="7"/>
      <c r="I35" s="7"/>
      <c r="J35" s="514" t="s">
        <v>244</v>
      </c>
      <c r="K35" s="515"/>
      <c r="L35" s="75"/>
      <c r="M35" s="136">
        <f>M34/0.035</f>
        <v>0</v>
      </c>
      <c r="N35" s="23"/>
      <c r="O35" s="42"/>
      <c r="P35" s="43"/>
    </row>
    <row r="36" spans="1:9" ht="13.5" thickBot="1">
      <c r="A36" s="774" t="s">
        <v>174</v>
      </c>
      <c r="B36" s="523" t="e">
        <f>SUM(B30:B35)</f>
        <v>#DIV/0!</v>
      </c>
      <c r="C36" s="70"/>
      <c r="D36" s="70"/>
      <c r="E36" s="70"/>
      <c r="F36" s="70"/>
      <c r="G36" s="70"/>
      <c r="H36" s="70"/>
      <c r="I36" s="524"/>
    </row>
    <row r="37" ht="13.5" thickBot="1"/>
    <row r="38" spans="1:3" ht="12.75">
      <c r="A38" s="100" t="s">
        <v>464</v>
      </c>
      <c r="B38" s="525">
        <f>SUM(C12:C21)</f>
        <v>0</v>
      </c>
      <c r="C38" s="16" t="s">
        <v>195</v>
      </c>
    </row>
    <row r="39" spans="1:3" ht="12.75">
      <c r="A39" s="101" t="s">
        <v>465</v>
      </c>
      <c r="B39" s="526">
        <f>SUM(E12:E21)</f>
        <v>0</v>
      </c>
      <c r="C39" s="17" t="s">
        <v>193</v>
      </c>
    </row>
    <row r="40" spans="1:3" ht="12.75">
      <c r="A40" s="101" t="s">
        <v>465</v>
      </c>
      <c r="B40" s="526">
        <f>SUM(G12:G21)</f>
        <v>0</v>
      </c>
      <c r="C40" s="17" t="s">
        <v>196</v>
      </c>
    </row>
    <row r="41" spans="1:3" ht="12.75">
      <c r="A41" s="101" t="s">
        <v>465</v>
      </c>
      <c r="B41" s="526">
        <f>SUM(I12:I21)</f>
        <v>0</v>
      </c>
      <c r="C41" s="17" t="s">
        <v>194</v>
      </c>
    </row>
    <row r="42" spans="1:3" ht="13.5" thickBot="1">
      <c r="A42" s="775" t="s">
        <v>154</v>
      </c>
      <c r="B42" s="527">
        <f>SUM(B38:B41)</f>
        <v>0</v>
      </c>
      <c r="C42" s="528"/>
    </row>
    <row r="57" spans="2:17" ht="12.75">
      <c r="B57" s="254" t="s">
        <v>35</v>
      </c>
      <c r="C57" s="285"/>
      <c r="D57" s="284"/>
      <c r="E57" s="255"/>
      <c r="F57" s="358"/>
      <c r="G57" s="292"/>
      <c r="H57" s="245"/>
      <c r="I57" s="292"/>
      <c r="J57" s="292"/>
      <c r="K57" s="250"/>
      <c r="L57" s="206"/>
      <c r="M57" s="206"/>
      <c r="N57" s="206"/>
      <c r="O57" s="206"/>
      <c r="P57" s="206"/>
      <c r="Q57" s="206"/>
    </row>
    <row r="58" spans="2:17" ht="12.75">
      <c r="B58" s="358" t="s">
        <v>319</v>
      </c>
      <c r="C58" s="245"/>
      <c r="D58" s="293"/>
      <c r="E58" s="292"/>
      <c r="F58" s="358"/>
      <c r="G58" s="292"/>
      <c r="H58" s="245"/>
      <c r="I58" s="292"/>
      <c r="J58" s="292"/>
      <c r="K58" s="250"/>
      <c r="L58" s="206"/>
      <c r="M58" s="206"/>
      <c r="N58" s="206"/>
      <c r="O58" s="206"/>
      <c r="P58" s="206"/>
      <c r="Q58" s="206"/>
    </row>
    <row r="59" spans="2:17" ht="13.5" thickBot="1">
      <c r="B59" s="264" t="s">
        <v>320</v>
      </c>
      <c r="C59" s="252"/>
      <c r="D59" s="354"/>
      <c r="E59" s="253"/>
      <c r="F59" s="264"/>
      <c r="G59" s="253"/>
      <c r="H59" s="253"/>
      <c r="I59" s="253"/>
      <c r="J59" s="253"/>
      <c r="K59" s="265"/>
      <c r="L59" s="206"/>
      <c r="M59" s="206"/>
      <c r="N59" s="206"/>
      <c r="O59" s="206"/>
      <c r="P59" s="206"/>
      <c r="Q59" s="206"/>
    </row>
  </sheetData>
  <printOptions/>
  <pageMargins left="0.25" right="0.25" top="0.25" bottom="0.25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416"/>
  <sheetViews>
    <sheetView workbookViewId="0" topLeftCell="A1">
      <selection activeCell="A1" sqref="A1:F1"/>
    </sheetView>
  </sheetViews>
  <sheetFormatPr defaultColWidth="9.140625" defaultRowHeight="12.75"/>
  <sheetData>
    <row r="1" spans="1:6" ht="18.75" thickBot="1">
      <c r="A1" s="849" t="s">
        <v>534</v>
      </c>
      <c r="B1" s="850"/>
      <c r="C1" s="850"/>
      <c r="D1" s="850"/>
      <c r="E1" s="851"/>
      <c r="F1" s="852"/>
    </row>
    <row r="2" spans="1:33" ht="13.5" thickBot="1">
      <c r="A2" s="717" t="s">
        <v>533</v>
      </c>
      <c r="B2" s="718"/>
      <c r="C2" s="718"/>
      <c r="D2" s="718"/>
      <c r="E2" s="1"/>
      <c r="F2" s="1"/>
      <c r="G2" s="1">
        <f>SUM(F30=C30/C25)</f>
        <v>0</v>
      </c>
      <c r="H2" s="1"/>
      <c r="I2" s="1"/>
      <c r="J2" s="1"/>
      <c r="K2" s="717" t="s">
        <v>409</v>
      </c>
      <c r="L2" s="718"/>
      <c r="M2" s="71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.75">
      <c r="A3" s="729" t="s">
        <v>410</v>
      </c>
      <c r="B3" s="730"/>
      <c r="C3" s="730" t="s">
        <v>460</v>
      </c>
      <c r="D3" s="730"/>
      <c r="E3" s="730"/>
      <c r="F3" s="731"/>
      <c r="G3" s="1"/>
      <c r="H3" s="1"/>
      <c r="I3" s="1"/>
      <c r="J3" s="1"/>
      <c r="K3" s="729" t="s">
        <v>410</v>
      </c>
      <c r="L3" s="730"/>
      <c r="M3" s="730" t="s">
        <v>459</v>
      </c>
      <c r="N3" s="730"/>
      <c r="O3" s="730"/>
      <c r="P3" s="16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2.75">
      <c r="A4" s="732" t="s">
        <v>411</v>
      </c>
      <c r="B4" s="733"/>
      <c r="C4" s="733" t="s">
        <v>412</v>
      </c>
      <c r="D4" s="733" t="s">
        <v>413</v>
      </c>
      <c r="E4" s="733" t="s">
        <v>414</v>
      </c>
      <c r="F4" s="17"/>
      <c r="G4" s="1"/>
      <c r="H4" s="1"/>
      <c r="I4" s="1"/>
      <c r="J4" s="1"/>
      <c r="K4" s="732" t="s">
        <v>411</v>
      </c>
      <c r="L4" s="733"/>
      <c r="M4" s="733" t="s">
        <v>412</v>
      </c>
      <c r="N4" s="733" t="s">
        <v>413</v>
      </c>
      <c r="O4" s="733" t="s">
        <v>414</v>
      </c>
      <c r="P4" s="1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2.75">
      <c r="A5" s="19" t="s">
        <v>415</v>
      </c>
      <c r="B5" s="4"/>
      <c r="C5" s="4">
        <v>356</v>
      </c>
      <c r="D5" s="260">
        <v>4.99</v>
      </c>
      <c r="E5" s="734">
        <f aca="true" t="shared" si="0" ref="E5:E14">SUM(C5*D5)</f>
        <v>1776.44</v>
      </c>
      <c r="F5" s="17"/>
      <c r="G5" s="1"/>
      <c r="H5" s="1"/>
      <c r="I5" s="1"/>
      <c r="J5" s="1"/>
      <c r="K5" s="19" t="s">
        <v>415</v>
      </c>
      <c r="L5" s="4"/>
      <c r="M5" s="4">
        <v>365</v>
      </c>
      <c r="N5" s="260">
        <v>4.99</v>
      </c>
      <c r="O5" s="734">
        <f aca="true" t="shared" si="1" ref="O5:O14">SUM(M5*N5)</f>
        <v>1821.3500000000001</v>
      </c>
      <c r="P5" s="17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2.75">
      <c r="A6" s="19" t="s">
        <v>416</v>
      </c>
      <c r="B6" s="4"/>
      <c r="C6" s="4">
        <v>6.3</v>
      </c>
      <c r="D6" s="260">
        <v>297.99</v>
      </c>
      <c r="E6" s="734">
        <f t="shared" si="0"/>
        <v>1877.337</v>
      </c>
      <c r="F6" s="17"/>
      <c r="G6" s="1"/>
      <c r="H6" s="1"/>
      <c r="I6" s="1"/>
      <c r="J6" s="1"/>
      <c r="K6" s="19" t="s">
        <v>416</v>
      </c>
      <c r="L6" s="4"/>
      <c r="M6" s="4">
        <v>6.328</v>
      </c>
      <c r="N6" s="260">
        <v>297.99</v>
      </c>
      <c r="O6" s="734">
        <f t="shared" si="1"/>
        <v>1885.68072</v>
      </c>
      <c r="P6" s="17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2.75">
      <c r="A7" s="19" t="s">
        <v>3</v>
      </c>
      <c r="B7" s="4"/>
      <c r="C7" s="4">
        <v>26.4</v>
      </c>
      <c r="D7" s="260">
        <v>25</v>
      </c>
      <c r="E7" s="734">
        <f t="shared" si="0"/>
        <v>660</v>
      </c>
      <c r="F7" s="17"/>
      <c r="G7" s="1"/>
      <c r="H7" s="1"/>
      <c r="I7" s="1"/>
      <c r="J7" s="1"/>
      <c r="K7" s="19" t="s">
        <v>3</v>
      </c>
      <c r="L7" s="4"/>
      <c r="M7" s="4">
        <v>26.39</v>
      </c>
      <c r="N7" s="260">
        <v>25</v>
      </c>
      <c r="O7" s="734">
        <f t="shared" si="1"/>
        <v>659.75</v>
      </c>
      <c r="P7" s="17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2.75">
      <c r="A8" s="19" t="s">
        <v>417</v>
      </c>
      <c r="B8" s="4"/>
      <c r="C8" s="4">
        <v>5.5</v>
      </c>
      <c r="D8" s="260">
        <v>90</v>
      </c>
      <c r="E8" s="734">
        <f t="shared" si="0"/>
        <v>495</v>
      </c>
      <c r="F8" s="17"/>
      <c r="G8" s="1"/>
      <c r="H8" s="1"/>
      <c r="I8" s="1"/>
      <c r="J8" s="1"/>
      <c r="K8" s="19" t="s">
        <v>417</v>
      </c>
      <c r="L8" s="4"/>
      <c r="M8" s="4">
        <v>5.73</v>
      </c>
      <c r="N8" s="260">
        <v>90</v>
      </c>
      <c r="O8" s="734">
        <f t="shared" si="1"/>
        <v>515.7</v>
      </c>
      <c r="P8" s="17"/>
      <c r="Q8" s="1"/>
      <c r="R8" s="720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2.75">
      <c r="A9" s="19" t="s">
        <v>2</v>
      </c>
      <c r="B9" s="4"/>
      <c r="C9" s="4">
        <v>15</v>
      </c>
      <c r="D9" s="260">
        <v>60</v>
      </c>
      <c r="E9" s="734">
        <f t="shared" si="0"/>
        <v>900</v>
      </c>
      <c r="F9" s="17"/>
      <c r="G9" s="1"/>
      <c r="H9" s="1"/>
      <c r="I9" s="1"/>
      <c r="J9" s="1"/>
      <c r="K9" s="19" t="s">
        <v>2</v>
      </c>
      <c r="L9" s="4"/>
      <c r="M9" s="4">
        <v>15.08</v>
      </c>
      <c r="N9" s="260">
        <v>60</v>
      </c>
      <c r="O9" s="734">
        <f t="shared" si="1"/>
        <v>904.8</v>
      </c>
      <c r="P9" s="17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2.75">
      <c r="A10" s="19" t="s">
        <v>418</v>
      </c>
      <c r="B10" s="4"/>
      <c r="C10" s="4"/>
      <c r="D10" s="260">
        <v>7.5</v>
      </c>
      <c r="E10" s="734">
        <f t="shared" si="0"/>
        <v>0</v>
      </c>
      <c r="F10" s="17"/>
      <c r="G10" s="1"/>
      <c r="H10" s="1"/>
      <c r="I10" s="1"/>
      <c r="J10" s="1"/>
      <c r="K10" s="19" t="s">
        <v>418</v>
      </c>
      <c r="L10" s="4"/>
      <c r="M10" s="4">
        <v>0</v>
      </c>
      <c r="N10" s="260">
        <v>7.5</v>
      </c>
      <c r="O10" s="734">
        <f t="shared" si="1"/>
        <v>0</v>
      </c>
      <c r="P10" s="1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2.75">
      <c r="A11" s="19" t="s">
        <v>419</v>
      </c>
      <c r="B11" s="4"/>
      <c r="C11" s="4">
        <v>450</v>
      </c>
      <c r="D11" s="260">
        <v>0.1978</v>
      </c>
      <c r="E11" s="734">
        <f t="shared" si="0"/>
        <v>89.01</v>
      </c>
      <c r="F11" s="17"/>
      <c r="G11" s="1"/>
      <c r="H11" s="1"/>
      <c r="I11" s="1"/>
      <c r="J11" s="1"/>
      <c r="K11" s="19" t="s">
        <v>419</v>
      </c>
      <c r="L11" s="4"/>
      <c r="M11" s="4">
        <v>450</v>
      </c>
      <c r="N11" s="260">
        <v>0.1978</v>
      </c>
      <c r="O11" s="734">
        <f t="shared" si="1"/>
        <v>89.01</v>
      </c>
      <c r="P11" s="17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2.75">
      <c r="A12" s="19" t="s">
        <v>420</v>
      </c>
      <c r="B12" s="4"/>
      <c r="C12" s="4"/>
      <c r="D12" s="260">
        <v>0</v>
      </c>
      <c r="E12" s="734">
        <f t="shared" si="0"/>
        <v>0</v>
      </c>
      <c r="F12" s="31"/>
      <c r="G12" s="1"/>
      <c r="H12" s="1"/>
      <c r="I12" s="1"/>
      <c r="J12" s="1"/>
      <c r="K12" s="19" t="s">
        <v>420</v>
      </c>
      <c r="L12" s="4"/>
      <c r="M12" s="4">
        <v>0</v>
      </c>
      <c r="N12" s="260">
        <v>0</v>
      </c>
      <c r="O12" s="734">
        <f t="shared" si="1"/>
        <v>0</v>
      </c>
      <c r="P12" s="17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2.75">
      <c r="A13" s="19" t="s">
        <v>421</v>
      </c>
      <c r="B13" s="4"/>
      <c r="C13" s="4"/>
      <c r="D13" s="260">
        <v>0</v>
      </c>
      <c r="E13" s="734">
        <f t="shared" si="0"/>
        <v>0</v>
      </c>
      <c r="F13" s="17"/>
      <c r="G13" s="1"/>
      <c r="H13" s="1"/>
      <c r="I13" s="1"/>
      <c r="J13" s="1"/>
      <c r="K13" s="19" t="s">
        <v>421</v>
      </c>
      <c r="L13" s="4"/>
      <c r="M13" s="4">
        <v>0</v>
      </c>
      <c r="N13" s="260">
        <v>0</v>
      </c>
      <c r="O13" s="734">
        <f t="shared" si="1"/>
        <v>0</v>
      </c>
      <c r="P13" s="17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2.75">
      <c r="A14" s="19" t="s">
        <v>422</v>
      </c>
      <c r="B14" s="4"/>
      <c r="C14" s="4"/>
      <c r="D14" s="260">
        <v>0</v>
      </c>
      <c r="E14" s="734">
        <f t="shared" si="0"/>
        <v>0</v>
      </c>
      <c r="F14" s="17"/>
      <c r="G14" s="1"/>
      <c r="H14" s="1"/>
      <c r="I14" s="1"/>
      <c r="J14" s="1"/>
      <c r="K14" s="19" t="s">
        <v>422</v>
      </c>
      <c r="L14" s="4"/>
      <c r="M14" s="4">
        <v>0</v>
      </c>
      <c r="N14" s="260">
        <v>0</v>
      </c>
      <c r="O14" s="734">
        <f t="shared" si="1"/>
        <v>0</v>
      </c>
      <c r="P14" s="17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75">
      <c r="A15" s="19"/>
      <c r="B15" s="4"/>
      <c r="C15" s="4"/>
      <c r="D15" s="4"/>
      <c r="E15" s="735"/>
      <c r="F15" s="17"/>
      <c r="G15" s="1"/>
      <c r="H15" s="1"/>
      <c r="I15" s="1"/>
      <c r="J15" s="1"/>
      <c r="K15" s="19"/>
      <c r="L15" s="4"/>
      <c r="M15" s="4"/>
      <c r="N15" s="4"/>
      <c r="O15" s="735"/>
      <c r="P15" s="17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2.75">
      <c r="A16" s="19"/>
      <c r="B16" s="4"/>
      <c r="C16" s="4"/>
      <c r="D16" s="4"/>
      <c r="E16" s="735"/>
      <c r="F16" s="17"/>
      <c r="G16" s="1"/>
      <c r="H16" s="1"/>
      <c r="I16" s="1"/>
      <c r="J16" s="1"/>
      <c r="K16" s="19"/>
      <c r="L16" s="4"/>
      <c r="M16" s="4"/>
      <c r="N16" s="4"/>
      <c r="O16" s="735"/>
      <c r="P16" s="17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2.75">
      <c r="A17" s="19"/>
      <c r="B17" s="4"/>
      <c r="C17" s="4"/>
      <c r="D17" s="4"/>
      <c r="E17" s="735"/>
      <c r="F17" s="17"/>
      <c r="G17" s="1"/>
      <c r="H17" s="1"/>
      <c r="I17" s="1"/>
      <c r="J17" s="1"/>
      <c r="K17" s="19"/>
      <c r="L17" s="4"/>
      <c r="M17" s="4"/>
      <c r="N17" s="4"/>
      <c r="O17" s="735"/>
      <c r="P17" s="17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2.75">
      <c r="A18" s="19"/>
      <c r="B18" s="4"/>
      <c r="C18" s="4"/>
      <c r="D18" s="4"/>
      <c r="E18" s="735"/>
      <c r="F18" s="17"/>
      <c r="G18" s="1"/>
      <c r="H18" s="1"/>
      <c r="I18" s="1"/>
      <c r="J18" s="1"/>
      <c r="K18" s="19"/>
      <c r="L18" s="4"/>
      <c r="M18" s="4"/>
      <c r="N18" s="4"/>
      <c r="O18" s="735"/>
      <c r="P18" s="17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2.75">
      <c r="A19" s="19"/>
      <c r="B19" s="4"/>
      <c r="C19" s="4"/>
      <c r="D19" s="4"/>
      <c r="E19" s="735"/>
      <c r="F19" s="17"/>
      <c r="G19" s="1"/>
      <c r="H19" s="1"/>
      <c r="I19" s="1"/>
      <c r="J19" s="1"/>
      <c r="K19" s="19"/>
      <c r="L19" s="4"/>
      <c r="M19" s="4"/>
      <c r="N19" s="4"/>
      <c r="O19" s="735"/>
      <c r="P19" s="17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2.75">
      <c r="A20" s="19"/>
      <c r="B20" s="4"/>
      <c r="C20" s="4"/>
      <c r="D20" s="4"/>
      <c r="E20" s="735"/>
      <c r="F20" s="17"/>
      <c r="G20" s="1"/>
      <c r="H20" s="1"/>
      <c r="I20" s="1"/>
      <c r="J20" s="1"/>
      <c r="K20" s="19"/>
      <c r="L20" s="4"/>
      <c r="M20" s="4"/>
      <c r="N20" s="4"/>
      <c r="O20" s="735"/>
      <c r="P20" s="17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2.75">
      <c r="A21" s="19" t="s">
        <v>395</v>
      </c>
      <c r="B21" s="4"/>
      <c r="C21" s="735">
        <f>SUM(C5+C6+C7+C8+C9+C10+C11+C12+C13+C14+C15+C16+C17+C18+C19+C20+F12)</f>
        <v>859.2</v>
      </c>
      <c r="D21" s="4">
        <f>SUM(F25)</f>
        <v>0</v>
      </c>
      <c r="E21" s="734">
        <f>SUM(E5:E20)</f>
        <v>5797.787</v>
      </c>
      <c r="F21" s="17"/>
      <c r="G21" s="1"/>
      <c r="H21" s="1"/>
      <c r="I21" s="1"/>
      <c r="J21" s="1"/>
      <c r="K21" s="19" t="s">
        <v>395</v>
      </c>
      <c r="L21" s="4"/>
      <c r="M21" s="735">
        <f>SUM(M5+M6+M7+M8+M9+M10+M11+M12+M13+M14+M15+M16+M17+M18+M19+M20+P12)</f>
        <v>868.528</v>
      </c>
      <c r="N21" s="4"/>
      <c r="O21" s="734">
        <f>SUM(O5:O20)</f>
        <v>5876.290720000001</v>
      </c>
      <c r="P21" s="17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2.75">
      <c r="A22" s="19" t="s">
        <v>423</v>
      </c>
      <c r="B22" s="4"/>
      <c r="C22" s="735">
        <f>SUM(C25/100)</f>
        <v>1000</v>
      </c>
      <c r="D22" s="4"/>
      <c r="E22" s="4"/>
      <c r="F22" s="17"/>
      <c r="G22" s="1"/>
      <c r="H22" s="1"/>
      <c r="I22" s="1"/>
      <c r="J22" s="1"/>
      <c r="K22" s="19" t="s">
        <v>423</v>
      </c>
      <c r="L22" s="4"/>
      <c r="M22" s="735">
        <f>SUM(M25/100)</f>
        <v>1000</v>
      </c>
      <c r="N22" s="4"/>
      <c r="O22" s="4"/>
      <c r="P22" s="17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2.75">
      <c r="A23" s="19" t="s">
        <v>424</v>
      </c>
      <c r="B23" s="4"/>
      <c r="C23" s="734">
        <f>SUM(E21/C22)</f>
        <v>5.7977870000000005</v>
      </c>
      <c r="D23" s="4"/>
      <c r="E23" s="4"/>
      <c r="F23" s="17"/>
      <c r="G23" s="1"/>
      <c r="H23" s="1"/>
      <c r="I23" s="1"/>
      <c r="J23" s="1"/>
      <c r="K23" s="19" t="s">
        <v>424</v>
      </c>
      <c r="L23" s="4"/>
      <c r="M23" s="734">
        <f>SUM(O21/M22)</f>
        <v>5.876290720000001</v>
      </c>
      <c r="N23" s="4"/>
      <c r="O23" s="4"/>
      <c r="P23" s="17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2.75">
      <c r="A24" s="19"/>
      <c r="B24" s="4"/>
      <c r="C24" s="4"/>
      <c r="D24" s="4"/>
      <c r="E24" s="4"/>
      <c r="F24" s="17"/>
      <c r="G24" s="1" t="s">
        <v>23</v>
      </c>
      <c r="H24" s="1"/>
      <c r="I24" s="1"/>
      <c r="J24" s="1"/>
      <c r="K24" s="19"/>
      <c r="L24" s="4"/>
      <c r="M24" s="4"/>
      <c r="N24" s="4"/>
      <c r="O24" s="4"/>
      <c r="P24" s="17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2.75">
      <c r="A25" s="19" t="s">
        <v>425</v>
      </c>
      <c r="B25" s="4"/>
      <c r="C25" s="4">
        <v>100000</v>
      </c>
      <c r="D25" s="4"/>
      <c r="E25" s="4"/>
      <c r="F25" s="17"/>
      <c r="G25" s="1"/>
      <c r="H25" s="1"/>
      <c r="I25" s="1"/>
      <c r="J25" s="1"/>
      <c r="K25" s="19" t="s">
        <v>425</v>
      </c>
      <c r="L25" s="4"/>
      <c r="M25" s="4">
        <v>100000</v>
      </c>
      <c r="N25" s="4"/>
      <c r="O25" s="4"/>
      <c r="P25" s="17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2.75">
      <c r="A26" s="19" t="s">
        <v>426</v>
      </c>
      <c r="B26" s="4"/>
      <c r="C26" s="4">
        <v>70</v>
      </c>
      <c r="D26" s="4"/>
      <c r="E26" s="4"/>
      <c r="F26" s="17"/>
      <c r="G26" s="1"/>
      <c r="H26" s="1"/>
      <c r="I26" s="1"/>
      <c r="J26" s="1"/>
      <c r="K26" s="19" t="s">
        <v>426</v>
      </c>
      <c r="L26" s="4"/>
      <c r="M26" s="4">
        <v>70</v>
      </c>
      <c r="N26" s="4"/>
      <c r="O26" s="4"/>
      <c r="P26" s="17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2.75">
      <c r="A27" s="19" t="s">
        <v>427</v>
      </c>
      <c r="B27" s="4"/>
      <c r="C27" s="735">
        <f>SUM(C26*0.835)</f>
        <v>58.449999999999996</v>
      </c>
      <c r="D27" s="4"/>
      <c r="E27" s="4"/>
      <c r="F27" s="17"/>
      <c r="G27" s="1"/>
      <c r="H27" s="1"/>
      <c r="I27" s="1"/>
      <c r="J27" s="1"/>
      <c r="K27" s="19" t="s">
        <v>427</v>
      </c>
      <c r="L27" s="4"/>
      <c r="M27" s="735">
        <f>SUM(M26*0.835)</f>
        <v>58.449999999999996</v>
      </c>
      <c r="N27" s="4"/>
      <c r="O27" s="4"/>
      <c r="P27" s="17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2.75">
      <c r="A28" s="19" t="s">
        <v>428</v>
      </c>
      <c r="B28" s="4"/>
      <c r="C28" s="735">
        <f>SUM(C25/C27/30)</f>
        <v>57.02879954376961</v>
      </c>
      <c r="D28" s="4"/>
      <c r="E28" s="4"/>
      <c r="F28" s="17"/>
      <c r="G28" s="1"/>
      <c r="H28" s="1"/>
      <c r="I28" s="1"/>
      <c r="J28" s="1"/>
      <c r="K28" s="19" t="s">
        <v>428</v>
      </c>
      <c r="L28" s="4"/>
      <c r="M28" s="735">
        <f>SUM(M25/M27/30)</f>
        <v>57.02879954376961</v>
      </c>
      <c r="N28" s="4"/>
      <c r="O28" s="4"/>
      <c r="P28" s="17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2.75">
      <c r="A29" s="19" t="s">
        <v>429</v>
      </c>
      <c r="B29" s="4"/>
      <c r="C29" s="735">
        <f>SUM(C28*305)</f>
        <v>17393.78386084973</v>
      </c>
      <c r="D29" s="4"/>
      <c r="E29" s="4"/>
      <c r="F29" s="17"/>
      <c r="G29" s="1"/>
      <c r="H29" s="1"/>
      <c r="I29" s="1"/>
      <c r="J29" s="1"/>
      <c r="K29" s="19" t="s">
        <v>429</v>
      </c>
      <c r="L29" s="4"/>
      <c r="M29" s="735">
        <f>SUM(M28*305)</f>
        <v>17393.78386084973</v>
      </c>
      <c r="N29" s="4"/>
      <c r="O29" s="4"/>
      <c r="P29" s="17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2.75">
      <c r="A30" s="19" t="s">
        <v>430</v>
      </c>
      <c r="B30" s="4"/>
      <c r="C30" s="4">
        <v>15000</v>
      </c>
      <c r="D30" s="4"/>
      <c r="E30" s="4"/>
      <c r="F30" s="737">
        <f>SUM(C30/C22)</f>
        <v>15</v>
      </c>
      <c r="G30" s="1"/>
      <c r="H30" s="1"/>
      <c r="I30" s="1"/>
      <c r="J30" s="1"/>
      <c r="K30" s="19" t="s">
        <v>431</v>
      </c>
      <c r="L30" s="4"/>
      <c r="M30" s="735">
        <f>SUM(C29,M29)/2</f>
        <v>17393.78386084973</v>
      </c>
      <c r="N30" s="4"/>
      <c r="O30" s="4"/>
      <c r="P30" s="17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3.5" thickBot="1">
      <c r="A31" s="22" t="s">
        <v>432</v>
      </c>
      <c r="B31" s="23"/>
      <c r="C31" s="23"/>
      <c r="D31" s="23"/>
      <c r="E31" s="23"/>
      <c r="F31" s="736">
        <f>SUM(F30-C23)</f>
        <v>9.202213</v>
      </c>
      <c r="G31" s="1"/>
      <c r="H31" s="1"/>
      <c r="I31" s="1"/>
      <c r="J31" s="1"/>
      <c r="K31" s="19" t="s">
        <v>430</v>
      </c>
      <c r="L31" s="4"/>
      <c r="M31" s="4">
        <v>15000</v>
      </c>
      <c r="N31" s="4"/>
      <c r="O31" s="4"/>
      <c r="P31" s="737">
        <f>SUM(M31/M22)</f>
        <v>15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3.5" thickBot="1">
      <c r="A32" s="1"/>
      <c r="B32" s="721"/>
      <c r="C32" s="1"/>
      <c r="D32" s="1"/>
      <c r="E32" s="1"/>
      <c r="F32" s="1"/>
      <c r="G32" s="1"/>
      <c r="H32" s="1"/>
      <c r="I32" s="1"/>
      <c r="J32" s="1"/>
      <c r="K32" s="22" t="s">
        <v>432</v>
      </c>
      <c r="L32" s="23"/>
      <c r="M32" s="23"/>
      <c r="N32" s="23"/>
      <c r="O32" s="23"/>
      <c r="P32" s="736">
        <f>SUM(P31-M23)</f>
        <v>9.12370928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2.75">
      <c r="A53" s="1" t="s">
        <v>409</v>
      </c>
      <c r="B53" s="1"/>
      <c r="C53" s="1"/>
      <c r="D53" s="1"/>
      <c r="E53" s="1"/>
      <c r="F53" s="1"/>
      <c r="G53" s="1"/>
      <c r="H53" s="1"/>
      <c r="I53" s="1"/>
      <c r="J53" s="1"/>
      <c r="K53" s="1" t="s">
        <v>409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2.75">
      <c r="A54" s="727" t="s">
        <v>410</v>
      </c>
      <c r="B54" s="727"/>
      <c r="C54" s="727" t="s">
        <v>433</v>
      </c>
      <c r="D54" s="727"/>
      <c r="E54" s="727"/>
      <c r="F54" s="1"/>
      <c r="G54" s="1"/>
      <c r="H54" s="1"/>
      <c r="I54" s="1"/>
      <c r="J54" s="1"/>
      <c r="K54" s="727" t="s">
        <v>410</v>
      </c>
      <c r="L54" s="727"/>
      <c r="M54" s="727" t="s">
        <v>434</v>
      </c>
      <c r="N54" s="727"/>
      <c r="O54" s="727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2.75">
      <c r="A55" s="726" t="s">
        <v>411</v>
      </c>
      <c r="B55" s="726"/>
      <c r="C55" s="726" t="s">
        <v>412</v>
      </c>
      <c r="D55" s="726" t="s">
        <v>413</v>
      </c>
      <c r="E55" s="726" t="s">
        <v>414</v>
      </c>
      <c r="F55" s="1"/>
      <c r="G55" s="1"/>
      <c r="H55" s="1"/>
      <c r="I55" s="1"/>
      <c r="J55" s="1"/>
      <c r="K55" s="726" t="s">
        <v>411</v>
      </c>
      <c r="L55" s="726"/>
      <c r="M55" s="726" t="s">
        <v>412</v>
      </c>
      <c r="N55" s="726" t="s">
        <v>413</v>
      </c>
      <c r="O55" s="726" t="s">
        <v>414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2.75">
      <c r="A56" s="1" t="s">
        <v>415</v>
      </c>
      <c r="B56" s="1"/>
      <c r="C56" s="1">
        <v>450</v>
      </c>
      <c r="D56" s="1">
        <v>5.3741777</v>
      </c>
      <c r="E56" s="728">
        <f aca="true" t="shared" si="2" ref="E56:E65">SUM(C56*D56)</f>
        <v>2418.379965</v>
      </c>
      <c r="F56" s="1"/>
      <c r="G56" s="1"/>
      <c r="H56" s="1"/>
      <c r="I56" s="1"/>
      <c r="J56" s="1"/>
      <c r="K56" s="1" t="s">
        <v>415</v>
      </c>
      <c r="L56" s="1"/>
      <c r="M56" s="1">
        <v>418</v>
      </c>
      <c r="N56" s="1">
        <v>3.473</v>
      </c>
      <c r="O56" s="728">
        <f aca="true" t="shared" si="3" ref="O56:O65">SUM(M56*N56)</f>
        <v>1451.714</v>
      </c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2.75">
      <c r="A57" s="1" t="s">
        <v>416</v>
      </c>
      <c r="B57" s="1"/>
      <c r="C57" s="1">
        <v>4.844</v>
      </c>
      <c r="D57" s="1">
        <v>268.22667</v>
      </c>
      <c r="E57" s="728">
        <f t="shared" si="2"/>
        <v>1299.28998948</v>
      </c>
      <c r="F57" s="1"/>
      <c r="G57" s="1"/>
      <c r="H57" s="1"/>
      <c r="I57" s="1"/>
      <c r="J57" s="1"/>
      <c r="K57" s="1" t="s">
        <v>416</v>
      </c>
      <c r="L57" s="1"/>
      <c r="M57" s="1">
        <v>7</v>
      </c>
      <c r="N57" s="1">
        <v>233.26</v>
      </c>
      <c r="O57" s="728">
        <f t="shared" si="3"/>
        <v>1632.82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2.75">
      <c r="A58" s="1" t="s">
        <v>3</v>
      </c>
      <c r="B58" s="1"/>
      <c r="C58" s="1">
        <v>27.125</v>
      </c>
      <c r="D58" s="1">
        <v>25</v>
      </c>
      <c r="E58" s="728">
        <f t="shared" si="2"/>
        <v>678.125</v>
      </c>
      <c r="F58" s="1"/>
      <c r="G58" s="1"/>
      <c r="H58" s="1"/>
      <c r="I58" s="1"/>
      <c r="J58" s="1"/>
      <c r="K58" s="1" t="s">
        <v>3</v>
      </c>
      <c r="L58" s="1"/>
      <c r="M58" s="1">
        <v>35.7</v>
      </c>
      <c r="N58" s="1">
        <v>18</v>
      </c>
      <c r="O58" s="728">
        <f t="shared" si="3"/>
        <v>642.6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2.75">
      <c r="A59" s="1" t="s">
        <v>417</v>
      </c>
      <c r="B59" s="1"/>
      <c r="C59" s="1">
        <v>4.6</v>
      </c>
      <c r="D59" s="1">
        <v>78.26</v>
      </c>
      <c r="E59" s="728">
        <f t="shared" si="2"/>
        <v>359.996</v>
      </c>
      <c r="F59" s="1"/>
      <c r="G59" s="1"/>
      <c r="H59" s="1"/>
      <c r="I59" s="1"/>
      <c r="J59" s="1"/>
      <c r="K59" s="1" t="s">
        <v>417</v>
      </c>
      <c r="L59" s="1"/>
      <c r="M59" s="1">
        <v>12.75</v>
      </c>
      <c r="N59" s="1">
        <v>90</v>
      </c>
      <c r="O59" s="728">
        <f t="shared" si="3"/>
        <v>1147.5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2.75">
      <c r="A60" s="1" t="s">
        <v>2</v>
      </c>
      <c r="B60" s="1"/>
      <c r="C60" s="1">
        <v>15.5</v>
      </c>
      <c r="D60" s="1">
        <v>60</v>
      </c>
      <c r="E60" s="728">
        <f t="shared" si="2"/>
        <v>930</v>
      </c>
      <c r="F60" s="1"/>
      <c r="G60" s="1"/>
      <c r="H60" s="1"/>
      <c r="I60" s="1"/>
      <c r="J60" s="1"/>
      <c r="K60" s="1" t="s">
        <v>2</v>
      </c>
      <c r="L60" s="1"/>
      <c r="M60" s="1">
        <v>13.26</v>
      </c>
      <c r="N60" s="1">
        <v>45</v>
      </c>
      <c r="O60" s="728">
        <f t="shared" si="3"/>
        <v>596.7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2.75">
      <c r="A61" s="1" t="s">
        <v>418</v>
      </c>
      <c r="B61" s="1"/>
      <c r="C61" s="1">
        <v>0</v>
      </c>
      <c r="D61" s="1">
        <v>7.5</v>
      </c>
      <c r="E61" s="728">
        <f t="shared" si="2"/>
        <v>0</v>
      </c>
      <c r="F61" s="1"/>
      <c r="G61" s="1"/>
      <c r="H61" s="1"/>
      <c r="I61" s="1"/>
      <c r="J61" s="1"/>
      <c r="K61" s="1" t="s">
        <v>418</v>
      </c>
      <c r="L61" s="1"/>
      <c r="M61" s="1">
        <v>0</v>
      </c>
      <c r="N61" s="1">
        <v>7.5</v>
      </c>
      <c r="O61" s="728">
        <f t="shared" si="3"/>
        <v>0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2.75">
      <c r="A62" s="1" t="s">
        <v>419</v>
      </c>
      <c r="B62" s="1"/>
      <c r="C62" s="1">
        <v>0</v>
      </c>
      <c r="D62" s="1">
        <v>0.1978</v>
      </c>
      <c r="E62" s="728">
        <f t="shared" si="2"/>
        <v>0</v>
      </c>
      <c r="F62" s="1"/>
      <c r="G62" s="1"/>
      <c r="H62" s="1"/>
      <c r="I62" s="1"/>
      <c r="J62" s="1"/>
      <c r="K62" s="1" t="s">
        <v>419</v>
      </c>
      <c r="L62" s="1"/>
      <c r="M62" s="1">
        <v>450</v>
      </c>
      <c r="N62" s="1">
        <v>0.1898</v>
      </c>
      <c r="O62" s="728">
        <f t="shared" si="3"/>
        <v>85.41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2.75">
      <c r="A63" s="1" t="s">
        <v>420</v>
      </c>
      <c r="B63" s="1"/>
      <c r="C63" s="1">
        <v>0</v>
      </c>
      <c r="D63" s="1">
        <v>0</v>
      </c>
      <c r="E63" s="728">
        <f t="shared" si="2"/>
        <v>0</v>
      </c>
      <c r="F63" s="1"/>
      <c r="G63" s="1"/>
      <c r="H63" s="1"/>
      <c r="I63" s="1"/>
      <c r="J63" s="1"/>
      <c r="K63" s="1" t="s">
        <v>420</v>
      </c>
      <c r="L63" s="1"/>
      <c r="M63" s="1">
        <v>0</v>
      </c>
      <c r="N63" s="1">
        <v>0</v>
      </c>
      <c r="O63" s="728">
        <f t="shared" si="3"/>
        <v>0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2.75">
      <c r="A64" s="1" t="s">
        <v>421</v>
      </c>
      <c r="B64" s="1"/>
      <c r="C64" s="1">
        <v>0</v>
      </c>
      <c r="D64" s="1">
        <v>0</v>
      </c>
      <c r="E64" s="728">
        <f t="shared" si="2"/>
        <v>0</v>
      </c>
      <c r="F64" s="1"/>
      <c r="G64" s="1"/>
      <c r="H64" s="1"/>
      <c r="I64" s="1"/>
      <c r="J64" s="1"/>
      <c r="K64" s="1" t="s">
        <v>421</v>
      </c>
      <c r="L64" s="1"/>
      <c r="M64" s="1">
        <v>0</v>
      </c>
      <c r="N64" s="1">
        <v>0</v>
      </c>
      <c r="O64" s="728">
        <f t="shared" si="3"/>
        <v>0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2.75">
      <c r="A65" s="1" t="s">
        <v>422</v>
      </c>
      <c r="B65" s="1"/>
      <c r="C65" s="1">
        <v>0</v>
      </c>
      <c r="D65" s="1">
        <v>0</v>
      </c>
      <c r="E65" s="728">
        <f t="shared" si="2"/>
        <v>0</v>
      </c>
      <c r="F65" s="1"/>
      <c r="G65" s="1"/>
      <c r="H65" s="1"/>
      <c r="I65" s="1"/>
      <c r="J65" s="1"/>
      <c r="K65" s="1" t="s">
        <v>422</v>
      </c>
      <c r="L65" s="1"/>
      <c r="M65" s="1">
        <v>0</v>
      </c>
      <c r="N65" s="1">
        <v>0</v>
      </c>
      <c r="O65" s="728">
        <f t="shared" si="3"/>
        <v>0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2.75">
      <c r="A66" s="1"/>
      <c r="B66" s="1"/>
      <c r="C66" s="1"/>
      <c r="D66" s="1"/>
      <c r="E66" s="719"/>
      <c r="F66" s="1"/>
      <c r="G66" s="1"/>
      <c r="H66" s="1"/>
      <c r="I66" s="1"/>
      <c r="J66" s="1"/>
      <c r="K66" s="1"/>
      <c r="L66" s="1"/>
      <c r="M66" s="1"/>
      <c r="N66" s="1"/>
      <c r="O66" s="719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2.75">
      <c r="A67" s="1"/>
      <c r="B67" s="1"/>
      <c r="C67" s="1"/>
      <c r="D67" s="1"/>
      <c r="E67" s="719"/>
      <c r="F67" s="1"/>
      <c r="G67" s="1"/>
      <c r="H67" s="1"/>
      <c r="I67" s="1"/>
      <c r="J67" s="1"/>
      <c r="K67" s="1"/>
      <c r="L67" s="1"/>
      <c r="M67" s="1"/>
      <c r="N67" s="1"/>
      <c r="O67" s="719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2.75">
      <c r="A68" s="1"/>
      <c r="B68" s="1"/>
      <c r="C68" s="1"/>
      <c r="D68" s="1"/>
      <c r="E68" s="719"/>
      <c r="F68" s="1"/>
      <c r="G68" s="1"/>
      <c r="H68" s="1"/>
      <c r="I68" s="1"/>
      <c r="J68" s="1"/>
      <c r="K68" s="1"/>
      <c r="L68" s="1"/>
      <c r="M68" s="1"/>
      <c r="N68" s="1"/>
      <c r="O68" s="719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2.75">
      <c r="A69" s="1"/>
      <c r="B69" s="1"/>
      <c r="C69" s="1"/>
      <c r="D69" s="1"/>
      <c r="E69" s="719"/>
      <c r="F69" s="1"/>
      <c r="G69" s="1"/>
      <c r="H69" s="1"/>
      <c r="I69" s="1"/>
      <c r="J69" s="1"/>
      <c r="K69" s="1"/>
      <c r="L69" s="1"/>
      <c r="M69" s="1"/>
      <c r="N69" s="1"/>
      <c r="O69" s="719"/>
      <c r="P69" s="1"/>
      <c r="Q69" s="719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2.75">
      <c r="A70" s="1"/>
      <c r="B70" s="1"/>
      <c r="C70" s="1"/>
      <c r="D70" s="1"/>
      <c r="E70" s="719"/>
      <c r="F70" s="1"/>
      <c r="G70" s="1"/>
      <c r="H70" s="1"/>
      <c r="I70" s="1"/>
      <c r="J70" s="1"/>
      <c r="K70" s="1"/>
      <c r="L70" s="1"/>
      <c r="M70" s="1"/>
      <c r="N70" s="1"/>
      <c r="O70" s="719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2.75">
      <c r="A71" s="1"/>
      <c r="B71" s="1"/>
      <c r="C71" s="1"/>
      <c r="D71" s="1"/>
      <c r="E71" s="719"/>
      <c r="F71" s="1"/>
      <c r="G71" s="1"/>
      <c r="H71" s="1"/>
      <c r="I71" s="1"/>
      <c r="J71" s="1"/>
      <c r="K71" s="1"/>
      <c r="L71" s="1"/>
      <c r="M71" s="1"/>
      <c r="N71" s="1"/>
      <c r="O71" s="719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2.75">
      <c r="A72" s="1" t="s">
        <v>395</v>
      </c>
      <c r="B72" s="1"/>
      <c r="C72" s="719">
        <f>SUM(C56+C57+C58+C59+C60+C61+C62+C63+C64+C65+C66+C67+C68+C69+C70+C71+F63)</f>
        <v>502.069</v>
      </c>
      <c r="D72" s="1"/>
      <c r="E72" s="719">
        <f>SUM(E56:E71)</f>
        <v>5685.79095448</v>
      </c>
      <c r="F72" s="1"/>
      <c r="G72" s="1"/>
      <c r="H72" s="1"/>
      <c r="I72" s="1"/>
      <c r="J72" s="1"/>
      <c r="K72" s="1" t="s">
        <v>395</v>
      </c>
      <c r="L72" s="1"/>
      <c r="M72" s="719">
        <f>SUM(M56:M70)</f>
        <v>936.71</v>
      </c>
      <c r="N72" s="1"/>
      <c r="O72" s="719">
        <f>SUM(O56:O71)</f>
        <v>5556.744</v>
      </c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2.75">
      <c r="A73" s="1" t="s">
        <v>423</v>
      </c>
      <c r="B73" s="1"/>
      <c r="C73" s="719">
        <f>SUM(C76/100)</f>
        <v>1000</v>
      </c>
      <c r="D73" s="1"/>
      <c r="E73" s="1"/>
      <c r="F73" s="1"/>
      <c r="G73" s="1"/>
      <c r="H73" s="1"/>
      <c r="I73" s="1"/>
      <c r="J73" s="1"/>
      <c r="K73" s="1" t="s">
        <v>423</v>
      </c>
      <c r="L73" s="1"/>
      <c r="M73" s="719">
        <f>SUM(M76/100)</f>
        <v>1000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2.75">
      <c r="A74" s="1" t="s">
        <v>424</v>
      </c>
      <c r="B74" s="1"/>
      <c r="C74" s="719">
        <f>SUM(E72/C73)</f>
        <v>5.685790954480001</v>
      </c>
      <c r="D74" s="1"/>
      <c r="E74" s="1"/>
      <c r="F74" s="1"/>
      <c r="G74" s="1"/>
      <c r="H74" s="1"/>
      <c r="I74" s="1"/>
      <c r="J74" s="1"/>
      <c r="K74" s="1" t="s">
        <v>424</v>
      </c>
      <c r="L74" s="1"/>
      <c r="M74" s="719">
        <f>SUM(O72/M73)</f>
        <v>5.556744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2.75">
      <c r="A76" s="1" t="s">
        <v>425</v>
      </c>
      <c r="B76" s="1"/>
      <c r="C76" s="1">
        <v>100000</v>
      </c>
      <c r="D76" s="1"/>
      <c r="E76" s="1"/>
      <c r="F76" s="1"/>
      <c r="G76" s="1"/>
      <c r="H76" s="1"/>
      <c r="I76" s="1"/>
      <c r="J76" s="1"/>
      <c r="K76" s="1" t="s">
        <v>425</v>
      </c>
      <c r="L76" s="1"/>
      <c r="M76" s="1">
        <v>100000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2.75">
      <c r="A77" s="1" t="s">
        <v>426</v>
      </c>
      <c r="B77" s="1"/>
      <c r="C77" s="1">
        <v>70</v>
      </c>
      <c r="D77" s="1"/>
      <c r="E77" s="1"/>
      <c r="F77" s="1"/>
      <c r="G77" s="1"/>
      <c r="H77" s="1"/>
      <c r="I77" s="1"/>
      <c r="J77" s="1"/>
      <c r="K77" s="1" t="s">
        <v>426</v>
      </c>
      <c r="L77" s="1"/>
      <c r="M77" s="1">
        <v>70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2.75">
      <c r="A78" s="1" t="s">
        <v>427</v>
      </c>
      <c r="B78" s="1"/>
      <c r="C78" s="719">
        <f>SUM(C77*0.835)</f>
        <v>58.449999999999996</v>
      </c>
      <c r="D78" s="1"/>
      <c r="E78" s="1"/>
      <c r="F78" s="1"/>
      <c r="G78" s="1"/>
      <c r="H78" s="1"/>
      <c r="I78" s="1"/>
      <c r="J78" s="1"/>
      <c r="K78" s="1" t="s">
        <v>427</v>
      </c>
      <c r="L78" s="1"/>
      <c r="M78" s="719">
        <f>SUM(M77*0.835)</f>
        <v>58.449999999999996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2.75">
      <c r="A79" s="1" t="s">
        <v>428</v>
      </c>
      <c r="B79" s="1"/>
      <c r="C79" s="719">
        <f>SUM(C76/C78/32)</f>
        <v>53.464499572284005</v>
      </c>
      <c r="D79" s="1"/>
      <c r="E79" s="1"/>
      <c r="F79" s="1"/>
      <c r="G79" s="1"/>
      <c r="H79" s="1"/>
      <c r="I79" s="1"/>
      <c r="J79" s="1"/>
      <c r="K79" s="1" t="s">
        <v>428</v>
      </c>
      <c r="L79" s="1"/>
      <c r="M79" s="719">
        <f>SUM(M76/M78/31)</f>
        <v>55.189160848809294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2.75">
      <c r="A80" s="1" t="s">
        <v>429</v>
      </c>
      <c r="B80" s="1"/>
      <c r="C80" s="719">
        <f>SUM(C79*305)</f>
        <v>16306.67236954662</v>
      </c>
      <c r="D80" s="1"/>
      <c r="E80" s="1"/>
      <c r="F80" s="1"/>
      <c r="G80" s="1"/>
      <c r="H80" s="1"/>
      <c r="I80" s="1"/>
      <c r="J80" s="1"/>
      <c r="K80" s="1" t="s">
        <v>429</v>
      </c>
      <c r="L80" s="1"/>
      <c r="M80" s="719">
        <f>SUM(M79*305)</f>
        <v>16832.694058886835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2.75">
      <c r="A81" s="1" t="s">
        <v>435</v>
      </c>
      <c r="B81" s="1"/>
      <c r="C81" s="719">
        <f>SUM(C29,M29,C80)/3</f>
        <v>17031.413363748692</v>
      </c>
      <c r="D81" s="1"/>
      <c r="E81" s="1"/>
      <c r="F81" s="1"/>
      <c r="G81" s="1"/>
      <c r="H81" s="1"/>
      <c r="I81" s="1"/>
      <c r="J81" s="1"/>
      <c r="K81" s="1" t="s">
        <v>435</v>
      </c>
      <c r="L81" s="1"/>
      <c r="M81" s="719">
        <f>SUM(C29,M29,C80:M80)/4</f>
        <v>16981.73353753323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.75">
      <c r="A82" s="1" t="s">
        <v>430</v>
      </c>
      <c r="B82" s="1"/>
      <c r="C82" s="1">
        <v>15000</v>
      </c>
      <c r="D82" s="1"/>
      <c r="E82" s="1"/>
      <c r="F82" s="719">
        <f>SUM(C82/C73)</f>
        <v>15</v>
      </c>
      <c r="G82" s="1"/>
      <c r="H82" s="1"/>
      <c r="I82" s="1"/>
      <c r="J82" s="1"/>
      <c r="K82" s="1" t="s">
        <v>430</v>
      </c>
      <c r="L82" s="1"/>
      <c r="M82" s="1">
        <v>15000</v>
      </c>
      <c r="N82" s="1"/>
      <c r="O82" s="1"/>
      <c r="P82" s="719">
        <f>SUM(M82/M73)</f>
        <v>15</v>
      </c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.75">
      <c r="A83" s="1" t="s">
        <v>432</v>
      </c>
      <c r="B83" s="1"/>
      <c r="C83" s="1"/>
      <c r="D83" s="1"/>
      <c r="E83" s="1"/>
      <c r="F83" s="719">
        <f>SUM(F82-C74)</f>
        <v>9.314209045519998</v>
      </c>
      <c r="G83" s="1"/>
      <c r="H83" s="1"/>
      <c r="I83" s="1"/>
      <c r="J83" s="1"/>
      <c r="K83" s="1" t="s">
        <v>432</v>
      </c>
      <c r="L83" s="1"/>
      <c r="M83" s="1"/>
      <c r="N83" s="1"/>
      <c r="O83" s="1"/>
      <c r="P83" s="719">
        <f>SUM(P82-M74)</f>
        <v>9.443256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2.75">
      <c r="A104" s="1" t="s">
        <v>409</v>
      </c>
      <c r="B104" s="1"/>
      <c r="C104" s="1"/>
      <c r="D104" s="1"/>
      <c r="E104" s="1"/>
      <c r="F104" s="1"/>
      <c r="G104" s="1"/>
      <c r="H104" s="1"/>
      <c r="I104" s="1"/>
      <c r="J104" s="1"/>
      <c r="K104" s="1" t="s">
        <v>409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2.75">
      <c r="A105" s="727" t="s">
        <v>410</v>
      </c>
      <c r="B105" s="727"/>
      <c r="C105" s="727" t="s">
        <v>150</v>
      </c>
      <c r="D105" s="727"/>
      <c r="E105" s="727"/>
      <c r="F105" s="1"/>
      <c r="G105" s="1"/>
      <c r="H105" s="1"/>
      <c r="I105" s="1"/>
      <c r="J105" s="1"/>
      <c r="K105" s="727" t="s">
        <v>410</v>
      </c>
      <c r="L105" s="727"/>
      <c r="M105" s="727" t="s">
        <v>151</v>
      </c>
      <c r="N105" s="727"/>
      <c r="O105" s="727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2.75">
      <c r="A106" s="726" t="s">
        <v>411</v>
      </c>
      <c r="B106" s="726"/>
      <c r="C106" s="726" t="s">
        <v>412</v>
      </c>
      <c r="D106" s="726" t="s">
        <v>413</v>
      </c>
      <c r="E106" s="726" t="s">
        <v>414</v>
      </c>
      <c r="F106" s="1"/>
      <c r="G106" s="1"/>
      <c r="H106" s="1"/>
      <c r="I106" s="1"/>
      <c r="J106" s="1"/>
      <c r="K106" s="726" t="s">
        <v>411</v>
      </c>
      <c r="L106" s="726"/>
      <c r="M106" s="726" t="s">
        <v>412</v>
      </c>
      <c r="N106" s="726" t="s">
        <v>413</v>
      </c>
      <c r="O106" s="726" t="s">
        <v>414</v>
      </c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2.75">
      <c r="A107" s="1" t="s">
        <v>415</v>
      </c>
      <c r="B107" s="1"/>
      <c r="C107" s="1">
        <v>600</v>
      </c>
      <c r="D107" s="1">
        <v>3.65</v>
      </c>
      <c r="E107" s="719">
        <f aca="true" t="shared" si="4" ref="E107:E115">SUM(C107*D107)</f>
        <v>2190</v>
      </c>
      <c r="F107" s="1"/>
      <c r="G107" s="1"/>
      <c r="H107" s="1"/>
      <c r="I107" s="1"/>
      <c r="J107" s="1"/>
      <c r="K107" s="1" t="s">
        <v>415</v>
      </c>
      <c r="L107" s="1"/>
      <c r="M107" s="1">
        <v>600</v>
      </c>
      <c r="N107" s="1">
        <v>3.6</v>
      </c>
      <c r="O107" s="719">
        <f aca="true" t="shared" si="5" ref="O107:O116">SUM(M107*N107)</f>
        <v>2160</v>
      </c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2.75">
      <c r="A108" s="1" t="s">
        <v>416</v>
      </c>
      <c r="B108" s="1"/>
      <c r="C108" s="1">
        <v>6</v>
      </c>
      <c r="D108" s="1">
        <v>198.62</v>
      </c>
      <c r="E108" s="719">
        <f t="shared" si="4"/>
        <v>1191.72</v>
      </c>
      <c r="F108" s="1"/>
      <c r="G108" s="1"/>
      <c r="H108" s="1"/>
      <c r="I108" s="1"/>
      <c r="J108" s="1"/>
      <c r="K108" s="1" t="s">
        <v>416</v>
      </c>
      <c r="L108" s="1"/>
      <c r="M108" s="1">
        <v>6</v>
      </c>
      <c r="N108" s="1">
        <v>195.07</v>
      </c>
      <c r="O108" s="719">
        <f t="shared" si="5"/>
        <v>1170.42</v>
      </c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2.75">
      <c r="A109" s="1" t="s">
        <v>3</v>
      </c>
      <c r="B109" s="1"/>
      <c r="C109" s="1">
        <v>33.6</v>
      </c>
      <c r="D109" s="1">
        <v>18</v>
      </c>
      <c r="E109" s="719">
        <f t="shared" si="4"/>
        <v>604.8000000000001</v>
      </c>
      <c r="F109" s="1"/>
      <c r="G109" s="1"/>
      <c r="H109" s="1"/>
      <c r="I109" s="1"/>
      <c r="J109" s="1"/>
      <c r="K109" s="1" t="s">
        <v>3</v>
      </c>
      <c r="L109" s="1"/>
      <c r="M109" s="1">
        <v>35.17</v>
      </c>
      <c r="N109" s="1">
        <v>18</v>
      </c>
      <c r="O109" s="719">
        <f t="shared" si="5"/>
        <v>633.0600000000001</v>
      </c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2.75">
      <c r="A110" s="1" t="s">
        <v>417</v>
      </c>
      <c r="B110" s="1"/>
      <c r="C110" s="1">
        <v>12</v>
      </c>
      <c r="D110" s="1">
        <v>90</v>
      </c>
      <c r="E110" s="719">
        <f t="shared" si="4"/>
        <v>1080</v>
      </c>
      <c r="F110" s="1"/>
      <c r="G110" s="1"/>
      <c r="H110" s="1"/>
      <c r="I110" s="1"/>
      <c r="J110" s="1"/>
      <c r="K110" s="1" t="s">
        <v>417</v>
      </c>
      <c r="L110" s="1"/>
      <c r="M110" s="1">
        <v>12.5625</v>
      </c>
      <c r="N110" s="1">
        <v>90</v>
      </c>
      <c r="O110" s="719">
        <f t="shared" si="5"/>
        <v>1130.625</v>
      </c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2.75">
      <c r="A111" s="1" t="s">
        <v>2</v>
      </c>
      <c r="B111" s="1"/>
      <c r="C111" s="1">
        <v>12.48</v>
      </c>
      <c r="D111" s="1">
        <v>45</v>
      </c>
      <c r="E111" s="719">
        <f t="shared" si="4"/>
        <v>561.6</v>
      </c>
      <c r="F111" s="1"/>
      <c r="G111" s="1"/>
      <c r="H111" s="1"/>
      <c r="I111" s="1"/>
      <c r="J111" s="1"/>
      <c r="K111" s="1" t="s">
        <v>2</v>
      </c>
      <c r="L111" s="1"/>
      <c r="M111" s="1">
        <v>13.065</v>
      </c>
      <c r="N111" s="1">
        <v>45</v>
      </c>
      <c r="O111" s="719">
        <f t="shared" si="5"/>
        <v>587.925</v>
      </c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2.75">
      <c r="A112" s="1" t="s">
        <v>418</v>
      </c>
      <c r="B112" s="1"/>
      <c r="C112" s="1">
        <v>0</v>
      </c>
      <c r="D112" s="1">
        <v>7.5</v>
      </c>
      <c r="E112" s="719">
        <f t="shared" si="4"/>
        <v>0</v>
      </c>
      <c r="F112" s="1"/>
      <c r="G112" s="1"/>
      <c r="H112" s="1"/>
      <c r="I112" s="1"/>
      <c r="J112" s="1"/>
      <c r="K112" s="1" t="s">
        <v>418</v>
      </c>
      <c r="L112" s="1"/>
      <c r="M112" s="1">
        <v>0</v>
      </c>
      <c r="N112" s="1">
        <v>7.5</v>
      </c>
      <c r="O112" s="719">
        <f t="shared" si="5"/>
        <v>0</v>
      </c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2.75">
      <c r="A113" s="1" t="s">
        <v>419</v>
      </c>
      <c r="B113" s="1"/>
      <c r="C113" s="1">
        <v>500</v>
      </c>
      <c r="D113" s="1">
        <v>0.1898</v>
      </c>
      <c r="E113" s="719">
        <f t="shared" si="4"/>
        <v>94.89999999999999</v>
      </c>
      <c r="F113" s="1"/>
      <c r="G113" s="1"/>
      <c r="H113" s="1"/>
      <c r="I113" s="1"/>
      <c r="J113" s="1"/>
      <c r="K113" s="1" t="s">
        <v>419</v>
      </c>
      <c r="L113" s="1"/>
      <c r="M113" s="1">
        <v>500</v>
      </c>
      <c r="N113" s="1">
        <v>0.1938</v>
      </c>
      <c r="O113" s="719">
        <f t="shared" si="5"/>
        <v>96.9</v>
      </c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2.75">
      <c r="A114" s="1" t="s">
        <v>420</v>
      </c>
      <c r="B114" s="1"/>
      <c r="C114" s="1">
        <v>0</v>
      </c>
      <c r="D114" s="1">
        <v>0</v>
      </c>
      <c r="E114" s="719">
        <f t="shared" si="4"/>
        <v>0</v>
      </c>
      <c r="F114" s="1"/>
      <c r="G114" s="1"/>
      <c r="H114" s="1"/>
      <c r="I114" s="1"/>
      <c r="J114" s="1"/>
      <c r="K114" s="1" t="s">
        <v>420</v>
      </c>
      <c r="L114" s="1"/>
      <c r="M114" s="1">
        <v>0</v>
      </c>
      <c r="N114" s="1">
        <v>0</v>
      </c>
      <c r="O114" s="719">
        <f t="shared" si="5"/>
        <v>0</v>
      </c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2.75">
      <c r="A115" s="1" t="s">
        <v>421</v>
      </c>
      <c r="B115" s="1"/>
      <c r="C115" s="1">
        <v>0</v>
      </c>
      <c r="D115" s="1">
        <v>0</v>
      </c>
      <c r="E115" s="719">
        <f t="shared" si="4"/>
        <v>0</v>
      </c>
      <c r="F115" s="1"/>
      <c r="G115" s="1"/>
      <c r="H115" s="1"/>
      <c r="I115" s="1"/>
      <c r="J115" s="1"/>
      <c r="K115" s="1" t="s">
        <v>421</v>
      </c>
      <c r="L115" s="1"/>
      <c r="M115" s="1">
        <v>0</v>
      </c>
      <c r="N115" s="1">
        <v>0</v>
      </c>
      <c r="O115" s="719">
        <f t="shared" si="5"/>
        <v>0</v>
      </c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2.75">
      <c r="A116" s="1" t="s">
        <v>422</v>
      </c>
      <c r="B116" s="1"/>
      <c r="C116" s="1">
        <v>0</v>
      </c>
      <c r="D116" s="1">
        <v>0</v>
      </c>
      <c r="E116" s="719">
        <v>0</v>
      </c>
      <c r="F116" s="1"/>
      <c r="G116" s="1"/>
      <c r="H116" s="1"/>
      <c r="I116" s="1"/>
      <c r="J116" s="1"/>
      <c r="K116" s="1" t="s">
        <v>422</v>
      </c>
      <c r="L116" s="1"/>
      <c r="M116" s="1">
        <v>0</v>
      </c>
      <c r="N116" s="1">
        <v>0</v>
      </c>
      <c r="O116" s="719">
        <f t="shared" si="5"/>
        <v>0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2.75">
      <c r="A117" s="1"/>
      <c r="B117" s="1"/>
      <c r="C117" s="1"/>
      <c r="D117" s="1"/>
      <c r="E117" s="719"/>
      <c r="F117" s="1"/>
      <c r="G117" s="1"/>
      <c r="H117" s="1"/>
      <c r="I117" s="1"/>
      <c r="J117" s="1"/>
      <c r="K117" s="1"/>
      <c r="L117" s="1"/>
      <c r="M117" s="1"/>
      <c r="N117" s="1"/>
      <c r="O117" s="719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2.75">
      <c r="A118" s="1"/>
      <c r="B118" s="1"/>
      <c r="C118" s="1"/>
      <c r="D118" s="1"/>
      <c r="E118" s="719"/>
      <c r="F118" s="1"/>
      <c r="G118" s="1"/>
      <c r="H118" s="1"/>
      <c r="I118" s="1"/>
      <c r="J118" s="1"/>
      <c r="K118" s="1"/>
      <c r="L118" s="1"/>
      <c r="M118" s="1"/>
      <c r="N118" s="1"/>
      <c r="O118" s="719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2.75">
      <c r="A119" s="1"/>
      <c r="B119" s="1"/>
      <c r="C119" s="1"/>
      <c r="D119" s="1"/>
      <c r="E119" s="719"/>
      <c r="F119" s="1"/>
      <c r="G119" s="1"/>
      <c r="H119" s="1"/>
      <c r="I119" s="1"/>
      <c r="J119" s="1"/>
      <c r="K119" s="1"/>
      <c r="L119" s="1"/>
      <c r="M119" s="1"/>
      <c r="N119" s="1"/>
      <c r="O119" s="719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2.75">
      <c r="A120" s="1"/>
      <c r="B120" s="1"/>
      <c r="C120" s="1"/>
      <c r="D120" s="1"/>
      <c r="E120" s="719"/>
      <c r="F120" s="1"/>
      <c r="G120" s="1"/>
      <c r="H120" s="1"/>
      <c r="I120" s="1"/>
      <c r="J120" s="1"/>
      <c r="K120" s="1"/>
      <c r="L120" s="1"/>
      <c r="M120" s="1"/>
      <c r="N120" s="1"/>
      <c r="O120" s="719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2.75">
      <c r="A121" s="1"/>
      <c r="B121" s="1"/>
      <c r="C121" s="1"/>
      <c r="D121" s="1"/>
      <c r="E121" s="719"/>
      <c r="F121" s="1"/>
      <c r="G121" s="1"/>
      <c r="H121" s="1"/>
      <c r="I121" s="1"/>
      <c r="J121" s="1"/>
      <c r="K121" s="1"/>
      <c r="L121" s="1"/>
      <c r="M121" s="1"/>
      <c r="N121" s="1"/>
      <c r="O121" s="719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2.75">
      <c r="A122" s="1"/>
      <c r="B122" s="1"/>
      <c r="C122" s="1"/>
      <c r="D122" s="1"/>
      <c r="E122" s="719"/>
      <c r="F122" s="1"/>
      <c r="G122" s="1"/>
      <c r="H122" s="1"/>
      <c r="I122" s="1"/>
      <c r="J122" s="1"/>
      <c r="K122" s="1"/>
      <c r="L122" s="1"/>
      <c r="M122" s="1"/>
      <c r="N122" s="1"/>
      <c r="O122" s="719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2.75">
      <c r="A123" s="1" t="s">
        <v>395</v>
      </c>
      <c r="B123" s="1"/>
      <c r="C123" s="719">
        <f>SUM(C107+C108+C109+C110+C111+C112+C113+C114+C115+C116+C117+C118+C119+C120+C121+C122+F114)</f>
        <v>1164.08</v>
      </c>
      <c r="D123" s="1"/>
      <c r="E123" s="719">
        <f>SUM(E107:E122)</f>
        <v>5723.02</v>
      </c>
      <c r="F123" s="1"/>
      <c r="G123" s="1"/>
      <c r="H123" s="1"/>
      <c r="I123" s="1"/>
      <c r="J123" s="1"/>
      <c r="K123" s="1" t="s">
        <v>395</v>
      </c>
      <c r="L123" s="1"/>
      <c r="M123" s="719">
        <f>SUM(M107+M108+M109+M110+M111+M112+M113+M114+M115+M116+M117+M118+M119+M120+M121+M122+P114)</f>
        <v>1166.7975000000001</v>
      </c>
      <c r="N123" s="1"/>
      <c r="O123" s="719">
        <f>SUM(O107:O122)</f>
        <v>5778.929999999999</v>
      </c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2.75">
      <c r="A124" s="1" t="s">
        <v>423</v>
      </c>
      <c r="B124" s="1"/>
      <c r="C124" s="719">
        <f>SUM(C127/100)</f>
        <v>1000</v>
      </c>
      <c r="D124" s="1"/>
      <c r="E124" s="1"/>
      <c r="F124" s="1"/>
      <c r="G124" s="1"/>
      <c r="H124" s="1"/>
      <c r="I124" s="1"/>
      <c r="J124" s="1"/>
      <c r="K124" s="1" t="s">
        <v>423</v>
      </c>
      <c r="L124" s="1"/>
      <c r="M124" s="719">
        <f>SUM(M127/100)</f>
        <v>1000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2.75">
      <c r="A125" s="1" t="s">
        <v>424</v>
      </c>
      <c r="B125" s="1"/>
      <c r="C125" s="719">
        <f>SUM(E123/C124)</f>
        <v>5.72302</v>
      </c>
      <c r="D125" s="1"/>
      <c r="E125" s="1"/>
      <c r="F125" s="1"/>
      <c r="G125" s="1"/>
      <c r="H125" s="1"/>
      <c r="I125" s="1"/>
      <c r="J125" s="1"/>
      <c r="K125" s="1" t="s">
        <v>424</v>
      </c>
      <c r="L125" s="1"/>
      <c r="M125" s="719">
        <f>SUM(O123/M124)</f>
        <v>5.778929999999999</v>
      </c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2.75">
      <c r="A127" s="1" t="s">
        <v>425</v>
      </c>
      <c r="B127" s="1"/>
      <c r="C127" s="1">
        <v>100000</v>
      </c>
      <c r="D127" s="1"/>
      <c r="E127" s="1"/>
      <c r="F127" s="1"/>
      <c r="G127" s="1"/>
      <c r="H127" s="1"/>
      <c r="I127" s="1"/>
      <c r="J127" s="1"/>
      <c r="K127" s="1" t="s">
        <v>425</v>
      </c>
      <c r="L127" s="1"/>
      <c r="M127" s="1">
        <v>100000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2.75">
      <c r="A128" s="1" t="s">
        <v>426</v>
      </c>
      <c r="B128" s="1"/>
      <c r="C128" s="1">
        <v>70</v>
      </c>
      <c r="D128" s="1"/>
      <c r="E128" s="1"/>
      <c r="F128" s="1"/>
      <c r="G128" s="1"/>
      <c r="H128" s="1"/>
      <c r="I128" s="1"/>
      <c r="J128" s="1"/>
      <c r="K128" s="1" t="s">
        <v>426</v>
      </c>
      <c r="L128" s="1"/>
      <c r="M128" s="1">
        <v>70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2.75">
      <c r="A129" s="1" t="s">
        <v>427</v>
      </c>
      <c r="B129" s="1"/>
      <c r="C129" s="719">
        <f>SUM(C128*0.835)</f>
        <v>58.449999999999996</v>
      </c>
      <c r="D129" s="1"/>
      <c r="E129" s="1"/>
      <c r="F129" s="1"/>
      <c r="G129" s="1"/>
      <c r="H129" s="1"/>
      <c r="I129" s="1"/>
      <c r="J129" s="1"/>
      <c r="K129" s="1" t="s">
        <v>427</v>
      </c>
      <c r="L129" s="1"/>
      <c r="M129" s="719">
        <f>SUM(M128*0.835)</f>
        <v>58.449999999999996</v>
      </c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2.75">
      <c r="A130" s="1" t="s">
        <v>428</v>
      </c>
      <c r="B130" s="1"/>
      <c r="C130" s="719">
        <f>SUM(C127/C129/30)</f>
        <v>57.02879954376961</v>
      </c>
      <c r="D130" s="1"/>
      <c r="E130" s="1"/>
      <c r="F130" s="1"/>
      <c r="G130" s="1"/>
      <c r="H130" s="1"/>
      <c r="I130" s="1"/>
      <c r="J130" s="1"/>
      <c r="K130" s="1" t="s">
        <v>428</v>
      </c>
      <c r="L130" s="1"/>
      <c r="M130" s="719">
        <f>SUM(M127/M129/30)</f>
        <v>57.02879954376961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2.75">
      <c r="A131" s="1" t="s">
        <v>429</v>
      </c>
      <c r="B131" s="1"/>
      <c r="C131" s="719">
        <f>SUM(C130*305)</f>
        <v>17393.78386084973</v>
      </c>
      <c r="D131" s="1"/>
      <c r="E131" s="1"/>
      <c r="F131" s="1"/>
      <c r="G131" s="1"/>
      <c r="H131" s="1"/>
      <c r="I131" s="1"/>
      <c r="J131" s="1"/>
      <c r="K131" s="1" t="s">
        <v>429</v>
      </c>
      <c r="L131" s="1"/>
      <c r="M131" s="719">
        <f>SUM(M130*305)</f>
        <v>17393.78386084973</v>
      </c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2.75">
      <c r="A132" s="1" t="s">
        <v>436</v>
      </c>
      <c r="B132" s="1"/>
      <c r="C132" s="719">
        <f>SUM(C29+M29+C80+M80+C131)/5</f>
        <v>17064.143602196527</v>
      </c>
      <c r="D132" s="1"/>
      <c r="E132" s="1"/>
      <c r="F132" s="719">
        <f>SUM(C132/C124)</f>
        <v>17.064143602196527</v>
      </c>
      <c r="G132" s="1"/>
      <c r="H132" s="1"/>
      <c r="I132" s="1"/>
      <c r="J132" s="1"/>
      <c r="K132" s="1" t="s">
        <v>430</v>
      </c>
      <c r="L132" s="1"/>
      <c r="M132" s="1">
        <v>15000</v>
      </c>
      <c r="N132" s="1"/>
      <c r="O132" s="1"/>
      <c r="P132" s="719">
        <f>SUM(M132/M124)</f>
        <v>15</v>
      </c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2.75">
      <c r="A133" s="1" t="s">
        <v>430</v>
      </c>
      <c r="B133" s="1"/>
      <c r="C133" s="1">
        <v>15000</v>
      </c>
      <c r="D133" s="1"/>
      <c r="E133" s="1"/>
      <c r="F133" s="719">
        <f>SUM(F132-C125)</f>
        <v>11.341123602196527</v>
      </c>
      <c r="G133" s="1"/>
      <c r="H133" s="1"/>
      <c r="I133" s="1"/>
      <c r="J133" s="1"/>
      <c r="K133" s="1" t="s">
        <v>432</v>
      </c>
      <c r="L133" s="1"/>
      <c r="M133" s="1"/>
      <c r="N133" s="1"/>
      <c r="O133" s="1"/>
      <c r="P133" s="719">
        <f>SUM(P132-M125)</f>
        <v>9.221070000000001</v>
      </c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2.75">
      <c r="A134" s="1" t="s">
        <v>437</v>
      </c>
      <c r="B134" s="1"/>
      <c r="C134" s="1"/>
      <c r="D134" s="1"/>
      <c r="E134" s="1"/>
      <c r="F134" s="1"/>
      <c r="G134" s="1"/>
      <c r="H134" s="1"/>
      <c r="I134" s="1"/>
      <c r="J134" s="1"/>
      <c r="K134" s="1" t="s">
        <v>429</v>
      </c>
      <c r="L134" s="1"/>
      <c r="M134" s="1"/>
      <c r="N134" s="1">
        <f>SUM(C29+M29+C80+M80+C131+M131)/6</f>
        <v>17119.083645305396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2.75">
      <c r="A155" s="1" t="s">
        <v>409</v>
      </c>
      <c r="B155" s="1"/>
      <c r="C155" s="1"/>
      <c r="D155" s="1"/>
      <c r="E155" s="1"/>
      <c r="F155" s="1"/>
      <c r="G155" s="1"/>
      <c r="H155" s="1"/>
      <c r="I155" s="1"/>
      <c r="J155" s="1"/>
      <c r="K155" s="1" t="s">
        <v>409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2.75">
      <c r="A156" s="727" t="s">
        <v>410</v>
      </c>
      <c r="B156" s="727"/>
      <c r="C156" s="727" t="s">
        <v>152</v>
      </c>
      <c r="D156" s="727"/>
      <c r="E156" s="727"/>
      <c r="F156" s="1"/>
      <c r="G156" s="1"/>
      <c r="H156" s="1"/>
      <c r="I156" s="1"/>
      <c r="J156" s="1"/>
      <c r="K156" s="727" t="s">
        <v>410</v>
      </c>
      <c r="L156" s="727"/>
      <c r="M156" s="727" t="s">
        <v>438</v>
      </c>
      <c r="N156" s="727"/>
      <c r="O156" s="727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2.75">
      <c r="A157" s="726" t="s">
        <v>411</v>
      </c>
      <c r="B157" s="726"/>
      <c r="C157" s="726" t="s">
        <v>412</v>
      </c>
      <c r="D157" s="726" t="s">
        <v>413</v>
      </c>
      <c r="E157" s="726" t="s">
        <v>414</v>
      </c>
      <c r="F157" s="1"/>
      <c r="G157" s="1"/>
      <c r="H157" s="1"/>
      <c r="I157" s="1"/>
      <c r="J157" s="1"/>
      <c r="K157" s="726" t="s">
        <v>411</v>
      </c>
      <c r="L157" s="726"/>
      <c r="M157" s="726" t="s">
        <v>412</v>
      </c>
      <c r="N157" s="726" t="s">
        <v>413</v>
      </c>
      <c r="O157" s="726" t="s">
        <v>414</v>
      </c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2.75">
      <c r="A158" s="1" t="s">
        <v>415</v>
      </c>
      <c r="B158" s="1"/>
      <c r="C158" s="1">
        <v>475</v>
      </c>
      <c r="D158" s="1">
        <v>3.7858</v>
      </c>
      <c r="E158" s="719">
        <f aca="true" t="shared" si="6" ref="E158:E167">SUM(C158*D158)</f>
        <v>1798.255</v>
      </c>
      <c r="F158" s="1"/>
      <c r="G158" s="1"/>
      <c r="H158" s="1"/>
      <c r="I158" s="1"/>
      <c r="J158" s="1"/>
      <c r="K158" s="1" t="s">
        <v>415</v>
      </c>
      <c r="L158" s="1"/>
      <c r="M158" s="1">
        <v>469</v>
      </c>
      <c r="N158" s="1">
        <v>3.6468</v>
      </c>
      <c r="O158" s="719">
        <f aca="true" t="shared" si="7" ref="O158:O167">SUM(M158*N158)</f>
        <v>1710.3491999999999</v>
      </c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2.75">
      <c r="A159" s="1" t="s">
        <v>416</v>
      </c>
      <c r="B159" s="1"/>
      <c r="C159" s="1">
        <v>6.5</v>
      </c>
      <c r="D159" s="1">
        <v>197.3615</v>
      </c>
      <c r="E159" s="719">
        <f t="shared" si="6"/>
        <v>1282.84975</v>
      </c>
      <c r="F159" s="1"/>
      <c r="G159" s="1"/>
      <c r="H159" s="1"/>
      <c r="I159" s="1"/>
      <c r="J159" s="1"/>
      <c r="K159" s="1" t="s">
        <v>416</v>
      </c>
      <c r="L159" s="1"/>
      <c r="M159" s="1">
        <v>6.55</v>
      </c>
      <c r="N159" s="1">
        <v>213.087</v>
      </c>
      <c r="O159" s="719">
        <f t="shared" si="7"/>
        <v>1395.71985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2.75">
      <c r="A160" s="1" t="s">
        <v>3</v>
      </c>
      <c r="B160" s="1"/>
      <c r="C160" s="1">
        <v>38.08</v>
      </c>
      <c r="D160" s="1">
        <v>18</v>
      </c>
      <c r="E160" s="719">
        <f t="shared" si="6"/>
        <v>685.4399999999999</v>
      </c>
      <c r="F160" s="1"/>
      <c r="G160" s="1"/>
      <c r="H160" s="1"/>
      <c r="I160" s="1"/>
      <c r="J160" s="1"/>
      <c r="K160" s="1" t="s">
        <v>3</v>
      </c>
      <c r="L160" s="1"/>
      <c r="M160" s="1">
        <v>0</v>
      </c>
      <c r="N160" s="1">
        <v>18</v>
      </c>
      <c r="O160" s="719">
        <f t="shared" si="7"/>
        <v>0</v>
      </c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2.75">
      <c r="A161" s="1" t="s">
        <v>417</v>
      </c>
      <c r="B161" s="1"/>
      <c r="C161" s="1">
        <v>13.6</v>
      </c>
      <c r="D161" s="1">
        <v>90</v>
      </c>
      <c r="E161" s="719">
        <f t="shared" si="6"/>
        <v>1224</v>
      </c>
      <c r="F161" s="1"/>
      <c r="G161" s="1"/>
      <c r="H161" s="1"/>
      <c r="I161" s="1"/>
      <c r="J161" s="1"/>
      <c r="K161" s="1" t="s">
        <v>417</v>
      </c>
      <c r="L161" s="1"/>
      <c r="M161" s="1">
        <v>15.345</v>
      </c>
      <c r="N161" s="1">
        <v>90</v>
      </c>
      <c r="O161" s="719">
        <f t="shared" si="7"/>
        <v>1381.05</v>
      </c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2.75">
      <c r="A162" s="1" t="s">
        <v>2</v>
      </c>
      <c r="B162" s="1"/>
      <c r="C162" s="1">
        <v>14.14</v>
      </c>
      <c r="D162" s="1">
        <v>45</v>
      </c>
      <c r="E162" s="719">
        <f t="shared" si="6"/>
        <v>636.3000000000001</v>
      </c>
      <c r="F162" s="1"/>
      <c r="G162" s="1"/>
      <c r="H162" s="1"/>
      <c r="I162" s="1"/>
      <c r="J162" s="1"/>
      <c r="K162" s="1" t="s">
        <v>2</v>
      </c>
      <c r="L162" s="1"/>
      <c r="M162" s="1">
        <v>30.69</v>
      </c>
      <c r="N162" s="1">
        <v>45</v>
      </c>
      <c r="O162" s="719">
        <f t="shared" si="7"/>
        <v>1381.05</v>
      </c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2.75">
      <c r="A163" s="1" t="s">
        <v>418</v>
      </c>
      <c r="B163" s="1"/>
      <c r="C163" s="1">
        <v>0</v>
      </c>
      <c r="D163" s="1">
        <v>7.5</v>
      </c>
      <c r="E163" s="719">
        <f t="shared" si="6"/>
        <v>0</v>
      </c>
      <c r="F163" s="1"/>
      <c r="G163" s="1"/>
      <c r="H163" s="1"/>
      <c r="I163" s="1"/>
      <c r="J163" s="1"/>
      <c r="K163" s="1" t="s">
        <v>418</v>
      </c>
      <c r="L163" s="1"/>
      <c r="M163" s="1">
        <v>0</v>
      </c>
      <c r="N163" s="1">
        <v>7.5</v>
      </c>
      <c r="O163" s="719">
        <f t="shared" si="7"/>
        <v>0</v>
      </c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2.75">
      <c r="A164" s="1" t="s">
        <v>419</v>
      </c>
      <c r="B164" s="1"/>
      <c r="C164" s="1">
        <v>500</v>
      </c>
      <c r="D164" s="1">
        <v>0.1978</v>
      </c>
      <c r="E164" s="719">
        <f t="shared" si="6"/>
        <v>98.9</v>
      </c>
      <c r="F164" s="1"/>
      <c r="G164" s="1"/>
      <c r="H164" s="1"/>
      <c r="I164" s="1"/>
      <c r="J164" s="1"/>
      <c r="K164" s="1" t="s">
        <v>419</v>
      </c>
      <c r="L164" s="1"/>
      <c r="M164" s="1">
        <v>400</v>
      </c>
      <c r="N164" s="1">
        <v>0.1978</v>
      </c>
      <c r="O164" s="719">
        <f t="shared" si="7"/>
        <v>79.12</v>
      </c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2.75">
      <c r="A165" s="1" t="s">
        <v>420</v>
      </c>
      <c r="B165" s="1"/>
      <c r="C165" s="1">
        <v>0</v>
      </c>
      <c r="D165" s="1">
        <v>0</v>
      </c>
      <c r="E165" s="719">
        <f t="shared" si="6"/>
        <v>0</v>
      </c>
      <c r="F165" s="1"/>
      <c r="G165" s="1"/>
      <c r="H165" s="1"/>
      <c r="I165" s="1"/>
      <c r="J165" s="1"/>
      <c r="K165" s="1" t="s">
        <v>420</v>
      </c>
      <c r="L165" s="1"/>
      <c r="M165" s="1">
        <v>0</v>
      </c>
      <c r="N165" s="1">
        <v>0</v>
      </c>
      <c r="O165" s="719">
        <f t="shared" si="7"/>
        <v>0</v>
      </c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2.75">
      <c r="A166" s="1" t="s">
        <v>421</v>
      </c>
      <c r="B166" s="1"/>
      <c r="C166" s="1">
        <v>0</v>
      </c>
      <c r="D166" s="1">
        <v>0</v>
      </c>
      <c r="E166" s="719">
        <f t="shared" si="6"/>
        <v>0</v>
      </c>
      <c r="F166" s="1"/>
      <c r="G166" s="1"/>
      <c r="H166" s="1"/>
      <c r="I166" s="1"/>
      <c r="J166" s="1"/>
      <c r="K166" s="1" t="s">
        <v>421</v>
      </c>
      <c r="L166" s="1"/>
      <c r="M166" s="1">
        <v>0</v>
      </c>
      <c r="N166" s="1">
        <v>0</v>
      </c>
      <c r="O166" s="719">
        <f t="shared" si="7"/>
        <v>0</v>
      </c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2.75">
      <c r="A167" s="1" t="s">
        <v>422</v>
      </c>
      <c r="B167" s="1"/>
      <c r="C167" s="1">
        <v>0</v>
      </c>
      <c r="D167" s="1">
        <v>0</v>
      </c>
      <c r="E167" s="719">
        <f t="shared" si="6"/>
        <v>0</v>
      </c>
      <c r="F167" s="1"/>
      <c r="G167" s="1"/>
      <c r="H167" s="1"/>
      <c r="I167" s="1"/>
      <c r="J167" s="1"/>
      <c r="K167" s="1" t="s">
        <v>422</v>
      </c>
      <c r="L167" s="1"/>
      <c r="M167" s="1">
        <v>0</v>
      </c>
      <c r="N167" s="1">
        <v>0</v>
      </c>
      <c r="O167" s="719">
        <f t="shared" si="7"/>
        <v>0</v>
      </c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2.75">
      <c r="A168" s="1"/>
      <c r="B168" s="1"/>
      <c r="C168" s="1"/>
      <c r="D168" s="1"/>
      <c r="E168" s="719"/>
      <c r="F168" s="1"/>
      <c r="G168" s="1"/>
      <c r="H168" s="1"/>
      <c r="I168" s="1"/>
      <c r="J168" s="1"/>
      <c r="K168" s="1"/>
      <c r="L168" s="1"/>
      <c r="M168" s="1"/>
      <c r="N168" s="1"/>
      <c r="O168" s="719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2.75">
      <c r="A169" s="1"/>
      <c r="B169" s="1"/>
      <c r="C169" s="1"/>
      <c r="D169" s="1"/>
      <c r="E169" s="719"/>
      <c r="F169" s="1"/>
      <c r="G169" s="1"/>
      <c r="H169" s="1"/>
      <c r="I169" s="1"/>
      <c r="J169" s="1"/>
      <c r="K169" s="1"/>
      <c r="L169" s="1"/>
      <c r="M169" s="1"/>
      <c r="N169" s="1"/>
      <c r="O169" s="719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2.75">
      <c r="A170" s="1"/>
      <c r="B170" s="1"/>
      <c r="C170" s="1"/>
      <c r="D170" s="1"/>
      <c r="E170" s="719"/>
      <c r="F170" s="1"/>
      <c r="G170" s="1"/>
      <c r="H170" s="1"/>
      <c r="I170" s="1"/>
      <c r="J170" s="1"/>
      <c r="K170" s="1"/>
      <c r="L170" s="1"/>
      <c r="M170" s="1"/>
      <c r="N170" s="1"/>
      <c r="O170" s="719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2.75">
      <c r="A171" s="1"/>
      <c r="B171" s="1"/>
      <c r="C171" s="1"/>
      <c r="D171" s="1"/>
      <c r="E171" s="719"/>
      <c r="F171" s="1"/>
      <c r="G171" s="1"/>
      <c r="H171" s="1"/>
      <c r="I171" s="1"/>
      <c r="J171" s="1"/>
      <c r="K171" s="1"/>
      <c r="L171" s="1"/>
      <c r="M171" s="1"/>
      <c r="N171" s="1"/>
      <c r="O171" s="719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2.75">
      <c r="A172" s="1"/>
      <c r="B172" s="1"/>
      <c r="C172" s="1"/>
      <c r="D172" s="1"/>
      <c r="E172" s="719"/>
      <c r="F172" s="1"/>
      <c r="G172" s="1"/>
      <c r="H172" s="1"/>
      <c r="I172" s="1"/>
      <c r="J172" s="1"/>
      <c r="K172" s="1"/>
      <c r="L172" s="1"/>
      <c r="M172" s="1"/>
      <c r="N172" s="1"/>
      <c r="O172" s="719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2.75">
      <c r="A173" s="1"/>
      <c r="B173" s="1"/>
      <c r="C173" s="1"/>
      <c r="D173" s="1"/>
      <c r="E173" s="719"/>
      <c r="F173" s="1"/>
      <c r="G173" s="1"/>
      <c r="H173" s="1"/>
      <c r="I173" s="1"/>
      <c r="J173" s="1"/>
      <c r="K173" s="1"/>
      <c r="L173" s="1"/>
      <c r="M173" s="1"/>
      <c r="N173" s="1"/>
      <c r="O173" s="719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2.75">
      <c r="A174" s="1" t="s">
        <v>395</v>
      </c>
      <c r="B174" s="1"/>
      <c r="C174" s="719">
        <f>SUM(C158+C159+C160+C161+C162+C163+C164+C165+C166+C167+C168+C169+C170+C171+C172+C173+F165)</f>
        <v>1047.3200000000002</v>
      </c>
      <c r="D174" s="1"/>
      <c r="E174" s="719">
        <f>SUM(E158:E173)</f>
        <v>5725.744750000001</v>
      </c>
      <c r="F174" s="1"/>
      <c r="G174" s="1"/>
      <c r="H174" s="1"/>
      <c r="I174" s="1"/>
      <c r="J174" s="1"/>
      <c r="K174" s="1" t="s">
        <v>395</v>
      </c>
      <c r="L174" s="1"/>
      <c r="M174" s="719">
        <f>SUM(M158+M159+M160+M161+M162+M163+M164+M165+M166+M167+M168+M169+M170+M171+M172+M173+P165)</f>
        <v>921.585</v>
      </c>
      <c r="N174" s="1"/>
      <c r="O174" s="719">
        <f>SUM(O158:O173)</f>
        <v>5947.28905</v>
      </c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2.75">
      <c r="A175" s="1" t="s">
        <v>423</v>
      </c>
      <c r="B175" s="1"/>
      <c r="C175" s="719">
        <f>SUM(C178/100)</f>
        <v>1000</v>
      </c>
      <c r="D175" s="1"/>
      <c r="E175" s="1"/>
      <c r="F175" s="1"/>
      <c r="G175" s="1"/>
      <c r="H175" s="1"/>
      <c r="I175" s="1"/>
      <c r="J175" s="1"/>
      <c r="K175" s="1" t="s">
        <v>423</v>
      </c>
      <c r="L175" s="1"/>
      <c r="M175" s="719">
        <v>1000</v>
      </c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2.75">
      <c r="A176" s="1" t="s">
        <v>424</v>
      </c>
      <c r="B176" s="1"/>
      <c r="C176" s="719">
        <f>SUM(E174/C175)</f>
        <v>5.7257447500000005</v>
      </c>
      <c r="D176" s="1"/>
      <c r="E176" s="1"/>
      <c r="F176" s="1"/>
      <c r="G176" s="1"/>
      <c r="H176" s="1"/>
      <c r="I176" s="1"/>
      <c r="J176" s="1"/>
      <c r="K176" s="1" t="s">
        <v>424</v>
      </c>
      <c r="L176" s="1"/>
      <c r="M176" s="719">
        <f>SUM(O174/M175)</f>
        <v>5.94728905</v>
      </c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2.75">
      <c r="A178" s="1" t="s">
        <v>425</v>
      </c>
      <c r="B178" s="1"/>
      <c r="C178" s="722">
        <v>100000</v>
      </c>
      <c r="D178" s="1"/>
      <c r="E178" s="1"/>
      <c r="F178" s="1"/>
      <c r="G178" s="1"/>
      <c r="H178" s="1"/>
      <c r="I178" s="1"/>
      <c r="J178" s="1"/>
      <c r="K178" s="1" t="s">
        <v>425</v>
      </c>
      <c r="L178" s="1"/>
      <c r="M178" s="722">
        <v>100000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2.75">
      <c r="A179" s="1" t="s">
        <v>426</v>
      </c>
      <c r="B179" s="1"/>
      <c r="C179" s="1">
        <v>70</v>
      </c>
      <c r="D179" s="1"/>
      <c r="E179" s="1"/>
      <c r="F179" s="1"/>
      <c r="G179" s="1"/>
      <c r="H179" s="1"/>
      <c r="I179" s="1"/>
      <c r="J179" s="1"/>
      <c r="K179" s="1" t="s">
        <v>426</v>
      </c>
      <c r="L179" s="1"/>
      <c r="M179" s="722">
        <v>70</v>
      </c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2.75">
      <c r="A180" s="1" t="s">
        <v>427</v>
      </c>
      <c r="B180" s="1"/>
      <c r="C180" s="719">
        <f>SUM(C179*0.835)</f>
        <v>58.449999999999996</v>
      </c>
      <c r="D180" s="1"/>
      <c r="E180" s="1"/>
      <c r="F180" s="1"/>
      <c r="G180" s="1"/>
      <c r="H180" s="1"/>
      <c r="I180" s="1"/>
      <c r="J180" s="1"/>
      <c r="K180" s="1" t="s">
        <v>427</v>
      </c>
      <c r="L180" s="1"/>
      <c r="M180" s="719">
        <f>SUM(M179*0.835)</f>
        <v>58.449999999999996</v>
      </c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2.75">
      <c r="A181" s="1" t="s">
        <v>428</v>
      </c>
      <c r="B181" s="1"/>
      <c r="C181" s="719">
        <f>SUM(C178/C180/32)</f>
        <v>53.464499572284005</v>
      </c>
      <c r="D181" s="1"/>
      <c r="E181" s="1"/>
      <c r="F181" s="1"/>
      <c r="G181" s="1"/>
      <c r="H181" s="1"/>
      <c r="I181" s="1"/>
      <c r="J181" s="1"/>
      <c r="K181" s="1" t="s">
        <v>428</v>
      </c>
      <c r="L181" s="1"/>
      <c r="M181" s="719">
        <f>SUM(M178/M180)/30</f>
        <v>57.02879954376961</v>
      </c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2.75">
      <c r="A182" s="1" t="s">
        <v>429</v>
      </c>
      <c r="B182" s="1"/>
      <c r="C182" s="719">
        <f>SUM(C181*305)</f>
        <v>16306.67236954662</v>
      </c>
      <c r="D182" s="1"/>
      <c r="E182" s="1"/>
      <c r="F182" s="1"/>
      <c r="G182" s="1"/>
      <c r="H182" s="1"/>
      <c r="I182" s="1"/>
      <c r="J182" s="1"/>
      <c r="K182" s="1" t="s">
        <v>429</v>
      </c>
      <c r="L182" s="1"/>
      <c r="M182" s="719">
        <f>SUM(M181*305)</f>
        <v>17393.78386084973</v>
      </c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2.75">
      <c r="A183" s="1" t="s">
        <v>430</v>
      </c>
      <c r="B183" s="1"/>
      <c r="C183" s="723">
        <v>15000</v>
      </c>
      <c r="D183" s="1"/>
      <c r="E183" s="1"/>
      <c r="F183" s="719">
        <f>SUM(C183/C175)</f>
        <v>15</v>
      </c>
      <c r="G183" s="1"/>
      <c r="H183" s="1"/>
      <c r="I183" s="1"/>
      <c r="J183" s="1"/>
      <c r="K183" s="1" t="s">
        <v>430</v>
      </c>
      <c r="L183" s="1"/>
      <c r="M183" s="723">
        <v>15000</v>
      </c>
      <c r="N183" s="1"/>
      <c r="O183" s="1"/>
      <c r="P183" s="719">
        <f>SUM(M183/M175)</f>
        <v>15</v>
      </c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2.75">
      <c r="A184" s="1" t="s">
        <v>439</v>
      </c>
      <c r="B184" s="1"/>
      <c r="C184" s="1"/>
      <c r="D184" s="1"/>
      <c r="E184" s="1"/>
      <c r="F184" s="719">
        <f>SUM(F183-C176)</f>
        <v>9.27425525</v>
      </c>
      <c r="G184" s="1"/>
      <c r="H184" s="1"/>
      <c r="I184" s="1"/>
      <c r="J184" s="1"/>
      <c r="K184" s="1" t="s">
        <v>440</v>
      </c>
      <c r="L184" s="1"/>
      <c r="M184" s="1"/>
      <c r="N184" s="1"/>
      <c r="O184" s="1"/>
      <c r="P184" s="719">
        <f>SUM(P183-M176)</f>
        <v>9.05271095</v>
      </c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2.75">
      <c r="A185" s="1" t="s">
        <v>436</v>
      </c>
      <c r="B185" s="1"/>
      <c r="C185" s="1"/>
      <c r="D185" s="719">
        <f>SUM(C29+M29+C80+M80+C131+M131+C182)/7</f>
        <v>17003.02489162557</v>
      </c>
      <c r="E185" s="1"/>
      <c r="F185" s="1"/>
      <c r="G185" s="1"/>
      <c r="H185" s="1"/>
      <c r="I185" s="1"/>
      <c r="J185" s="1"/>
      <c r="K185" s="1" t="s">
        <v>436</v>
      </c>
      <c r="L185" s="1"/>
      <c r="M185" s="1"/>
      <c r="N185" s="719">
        <f>SUM(C29+M29+C80+M80+C131+M131+C182+M182)/8</f>
        <v>17051.86976277859</v>
      </c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2.75">
      <c r="A206" s="1" t="s">
        <v>409</v>
      </c>
      <c r="B206" s="1"/>
      <c r="C206" s="1"/>
      <c r="D206" s="1"/>
      <c r="E206" s="1"/>
      <c r="F206" s="1"/>
      <c r="G206" s="1"/>
      <c r="H206" s="1"/>
      <c r="I206" s="1"/>
      <c r="J206" s="1"/>
      <c r="K206" s="1" t="s">
        <v>409</v>
      </c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2.75">
      <c r="A207" s="727" t="s">
        <v>410</v>
      </c>
      <c r="B207" s="727"/>
      <c r="C207" s="727" t="s">
        <v>441</v>
      </c>
      <c r="D207" s="727"/>
      <c r="E207" s="727"/>
      <c r="F207" s="1"/>
      <c r="G207" s="1"/>
      <c r="H207" s="1"/>
      <c r="I207" s="1"/>
      <c r="J207" s="1"/>
      <c r="K207" s="727" t="s">
        <v>410</v>
      </c>
      <c r="L207" s="727"/>
      <c r="M207" s="727" t="s">
        <v>442</v>
      </c>
      <c r="N207" s="727"/>
      <c r="O207" s="727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2.75">
      <c r="A208" s="726" t="s">
        <v>411</v>
      </c>
      <c r="B208" s="726"/>
      <c r="C208" s="726" t="s">
        <v>412</v>
      </c>
      <c r="D208" s="726" t="s">
        <v>413</v>
      </c>
      <c r="E208" s="726" t="s">
        <v>414</v>
      </c>
      <c r="F208" s="1"/>
      <c r="G208" s="1"/>
      <c r="H208" s="1"/>
      <c r="I208" s="1"/>
      <c r="J208" s="1"/>
      <c r="K208" s="726" t="s">
        <v>411</v>
      </c>
      <c r="L208" s="726"/>
      <c r="M208" s="726" t="s">
        <v>412</v>
      </c>
      <c r="N208" s="726" t="s">
        <v>413</v>
      </c>
      <c r="O208" s="726" t="s">
        <v>414</v>
      </c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2.75">
      <c r="A209" s="1" t="s">
        <v>415</v>
      </c>
      <c r="B209" s="1"/>
      <c r="C209" s="1">
        <v>362</v>
      </c>
      <c r="D209" s="1">
        <v>3.56</v>
      </c>
      <c r="E209" s="719">
        <f aca="true" t="shared" si="8" ref="E209:E218">SUM(C209*D209)</f>
        <v>1288.72</v>
      </c>
      <c r="F209" s="1"/>
      <c r="G209" s="1"/>
      <c r="H209" s="1"/>
      <c r="I209" s="1"/>
      <c r="J209" s="1"/>
      <c r="K209" s="1" t="s">
        <v>415</v>
      </c>
      <c r="L209" s="1"/>
      <c r="M209" s="1">
        <v>384</v>
      </c>
      <c r="N209" s="1">
        <v>3.553</v>
      </c>
      <c r="O209" s="719">
        <f aca="true" t="shared" si="9" ref="O209:O218">SUM(M209*N209)</f>
        <v>1364.3519999999999</v>
      </c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2.75">
      <c r="A210" s="1" t="s">
        <v>416</v>
      </c>
      <c r="B210" s="1"/>
      <c r="C210" s="1">
        <v>5.625</v>
      </c>
      <c r="D210" s="1">
        <v>244.94</v>
      </c>
      <c r="E210" s="719">
        <f t="shared" si="8"/>
        <v>1377.7875</v>
      </c>
      <c r="F210" s="1"/>
      <c r="G210" s="1"/>
      <c r="H210" s="1"/>
      <c r="I210" s="1"/>
      <c r="J210" s="1"/>
      <c r="K210" s="1" t="s">
        <v>416</v>
      </c>
      <c r="L210" s="1"/>
      <c r="M210" s="1">
        <v>4.65</v>
      </c>
      <c r="N210" s="1">
        <v>266.53</v>
      </c>
      <c r="O210" s="719">
        <f t="shared" si="9"/>
        <v>1239.3645</v>
      </c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2.75">
      <c r="A211" s="1" t="s">
        <v>3</v>
      </c>
      <c r="B211" s="1"/>
      <c r="C211" s="1">
        <v>35.175</v>
      </c>
      <c r="D211" s="1">
        <v>18</v>
      </c>
      <c r="E211" s="719">
        <f t="shared" si="8"/>
        <v>633.15</v>
      </c>
      <c r="F211" s="1"/>
      <c r="G211" s="1"/>
      <c r="H211" s="1"/>
      <c r="I211" s="1"/>
      <c r="J211" s="1"/>
      <c r="K211" s="1" t="s">
        <v>3</v>
      </c>
      <c r="L211" s="1"/>
      <c r="M211" s="1">
        <v>35.805</v>
      </c>
      <c r="N211" s="1">
        <v>18</v>
      </c>
      <c r="O211" s="719">
        <f t="shared" si="9"/>
        <v>644.49</v>
      </c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2.75">
      <c r="A212" s="1" t="s">
        <v>417</v>
      </c>
      <c r="B212" s="1"/>
      <c r="C212" s="1">
        <v>5.17</v>
      </c>
      <c r="D212" s="1">
        <v>90</v>
      </c>
      <c r="E212" s="719">
        <f t="shared" si="8"/>
        <v>465.3</v>
      </c>
      <c r="F212" s="1"/>
      <c r="G212" s="1"/>
      <c r="H212" s="1"/>
      <c r="I212" s="1"/>
      <c r="J212" s="1"/>
      <c r="K212" s="1" t="s">
        <v>417</v>
      </c>
      <c r="L212" s="1"/>
      <c r="M212" s="1">
        <v>5.94</v>
      </c>
      <c r="N212" s="1">
        <v>90</v>
      </c>
      <c r="O212" s="719">
        <f t="shared" si="9"/>
        <v>534.6</v>
      </c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2.75">
      <c r="A213" s="1" t="s">
        <v>2</v>
      </c>
      <c r="B213" s="1"/>
      <c r="C213" s="1">
        <v>13.065</v>
      </c>
      <c r="D213" s="1">
        <v>45</v>
      </c>
      <c r="E213" s="719">
        <f t="shared" si="8"/>
        <v>587.925</v>
      </c>
      <c r="F213" s="1"/>
      <c r="G213" s="1"/>
      <c r="H213" s="1"/>
      <c r="I213" s="1"/>
      <c r="J213" s="1"/>
      <c r="K213" s="1" t="s">
        <v>2</v>
      </c>
      <c r="L213" s="1"/>
      <c r="M213" s="1">
        <v>13.299</v>
      </c>
      <c r="N213" s="1">
        <v>45</v>
      </c>
      <c r="O213" s="719">
        <f t="shared" si="9"/>
        <v>598.4549999999999</v>
      </c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2.75">
      <c r="A214" s="1" t="s">
        <v>418</v>
      </c>
      <c r="B214" s="1"/>
      <c r="C214" s="1">
        <v>0</v>
      </c>
      <c r="D214" s="1">
        <v>7.5</v>
      </c>
      <c r="E214" s="719">
        <f t="shared" si="8"/>
        <v>0</v>
      </c>
      <c r="F214" s="1"/>
      <c r="G214" s="1"/>
      <c r="H214" s="1"/>
      <c r="I214" s="1"/>
      <c r="J214" s="1"/>
      <c r="K214" s="1" t="s">
        <v>418</v>
      </c>
      <c r="L214" s="1"/>
      <c r="M214" s="1">
        <v>0</v>
      </c>
      <c r="N214" s="1">
        <v>7.5</v>
      </c>
      <c r="O214" s="719">
        <f t="shared" si="9"/>
        <v>0</v>
      </c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2.75">
      <c r="A215" s="1" t="s">
        <v>419</v>
      </c>
      <c r="B215" s="1"/>
      <c r="C215" s="1">
        <v>500</v>
      </c>
      <c r="D215" s="1">
        <v>0.1858</v>
      </c>
      <c r="E215" s="719">
        <f t="shared" si="8"/>
        <v>92.89999999999999</v>
      </c>
      <c r="F215" s="1"/>
      <c r="G215" s="1"/>
      <c r="H215" s="1"/>
      <c r="I215" s="1"/>
      <c r="J215" s="1"/>
      <c r="K215" s="1" t="s">
        <v>419</v>
      </c>
      <c r="L215" s="1"/>
      <c r="M215" s="1">
        <v>300</v>
      </c>
      <c r="N215" s="1">
        <v>0.1978</v>
      </c>
      <c r="O215" s="719">
        <f t="shared" si="9"/>
        <v>59.34</v>
      </c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2.75">
      <c r="A216" s="1" t="s">
        <v>420</v>
      </c>
      <c r="B216" s="1"/>
      <c r="C216" s="1">
        <v>0</v>
      </c>
      <c r="D216" s="1">
        <v>0</v>
      </c>
      <c r="E216" s="719">
        <f t="shared" si="8"/>
        <v>0</v>
      </c>
      <c r="F216" s="1"/>
      <c r="G216" s="1"/>
      <c r="H216" s="1"/>
      <c r="I216" s="1"/>
      <c r="J216" s="1"/>
      <c r="K216" s="1" t="s">
        <v>420</v>
      </c>
      <c r="L216" s="1"/>
      <c r="M216" s="1">
        <v>0</v>
      </c>
      <c r="N216" s="1">
        <v>0</v>
      </c>
      <c r="O216" s="719">
        <f t="shared" si="9"/>
        <v>0</v>
      </c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2.75">
      <c r="A217" s="1" t="s">
        <v>421</v>
      </c>
      <c r="B217" s="1"/>
      <c r="C217" s="1">
        <v>0</v>
      </c>
      <c r="D217" s="1">
        <v>0</v>
      </c>
      <c r="E217" s="719">
        <f t="shared" si="8"/>
        <v>0</v>
      </c>
      <c r="F217" s="1"/>
      <c r="G217" s="1"/>
      <c r="H217" s="1"/>
      <c r="I217" s="1"/>
      <c r="J217" s="1"/>
      <c r="K217" s="1" t="s">
        <v>421</v>
      </c>
      <c r="L217" s="1"/>
      <c r="M217" s="1">
        <v>0</v>
      </c>
      <c r="N217" s="1">
        <v>0</v>
      </c>
      <c r="O217" s="719">
        <f t="shared" si="9"/>
        <v>0</v>
      </c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2.75">
      <c r="A218" s="1" t="s">
        <v>422</v>
      </c>
      <c r="B218" s="1"/>
      <c r="C218" s="1">
        <v>0</v>
      </c>
      <c r="D218" s="1">
        <v>0</v>
      </c>
      <c r="E218" s="719">
        <f t="shared" si="8"/>
        <v>0</v>
      </c>
      <c r="F218" s="1"/>
      <c r="G218" s="1"/>
      <c r="H218" s="1"/>
      <c r="I218" s="1"/>
      <c r="J218" s="1"/>
      <c r="K218" s="1" t="s">
        <v>422</v>
      </c>
      <c r="L218" s="1"/>
      <c r="M218" s="1">
        <v>0</v>
      </c>
      <c r="N218" s="1">
        <v>0</v>
      </c>
      <c r="O218" s="719">
        <f t="shared" si="9"/>
        <v>0</v>
      </c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2.75">
      <c r="A219" s="1"/>
      <c r="B219" s="1"/>
      <c r="C219" s="1"/>
      <c r="D219" s="1"/>
      <c r="E219" s="719"/>
      <c r="F219" s="1"/>
      <c r="G219" s="1"/>
      <c r="H219" s="1"/>
      <c r="I219" s="1"/>
      <c r="J219" s="1"/>
      <c r="K219" s="1"/>
      <c r="L219" s="1"/>
      <c r="M219" s="1"/>
      <c r="N219" s="1"/>
      <c r="O219" s="719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2.75">
      <c r="A220" s="1"/>
      <c r="B220" s="1"/>
      <c r="C220" s="1"/>
      <c r="D220" s="1"/>
      <c r="E220" s="719"/>
      <c r="F220" s="1"/>
      <c r="G220" s="1"/>
      <c r="H220" s="1"/>
      <c r="I220" s="1"/>
      <c r="J220" s="1"/>
      <c r="K220" s="1"/>
      <c r="L220" s="1"/>
      <c r="M220" s="1"/>
      <c r="N220" s="1"/>
      <c r="O220" s="719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2.75">
      <c r="A221" s="1"/>
      <c r="B221" s="1"/>
      <c r="C221" s="1"/>
      <c r="D221" s="1"/>
      <c r="E221" s="719"/>
      <c r="F221" s="1"/>
      <c r="G221" s="1"/>
      <c r="H221" s="1"/>
      <c r="I221" s="1"/>
      <c r="J221" s="1"/>
      <c r="K221" s="1"/>
      <c r="L221" s="1"/>
      <c r="M221" s="1"/>
      <c r="N221" s="1"/>
      <c r="O221" s="719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2.75">
      <c r="A222" s="1"/>
      <c r="B222" s="1"/>
      <c r="C222" s="1"/>
      <c r="D222" s="1"/>
      <c r="E222" s="719"/>
      <c r="F222" s="1"/>
      <c r="G222" s="1"/>
      <c r="H222" s="1"/>
      <c r="I222" s="1"/>
      <c r="J222" s="1"/>
      <c r="K222" s="1"/>
      <c r="L222" s="1"/>
      <c r="M222" s="1"/>
      <c r="N222" s="1"/>
      <c r="O222" s="719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2.75">
      <c r="A223" s="1"/>
      <c r="B223" s="1"/>
      <c r="C223" s="1"/>
      <c r="D223" s="1"/>
      <c r="E223" s="719"/>
      <c r="F223" s="1"/>
      <c r="G223" s="1"/>
      <c r="H223" s="1"/>
      <c r="I223" s="1"/>
      <c r="J223" s="1"/>
      <c r="K223" s="1"/>
      <c r="L223" s="1"/>
      <c r="M223" s="1"/>
      <c r="N223" s="1"/>
      <c r="O223" s="719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2.75">
      <c r="A224" s="1"/>
      <c r="B224" s="1"/>
      <c r="C224" s="1"/>
      <c r="D224" s="1"/>
      <c r="E224" s="719"/>
      <c r="F224" s="1"/>
      <c r="G224" s="1"/>
      <c r="H224" s="1"/>
      <c r="I224" s="1"/>
      <c r="J224" s="1"/>
      <c r="K224" s="1"/>
      <c r="L224" s="1"/>
      <c r="M224" s="1"/>
      <c r="N224" s="1"/>
      <c r="O224" s="719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2.75">
      <c r="A225" s="1" t="s">
        <v>395</v>
      </c>
      <c r="B225" s="1"/>
      <c r="C225" s="719">
        <f>SUM(C209+C210+C211+C212+C213+C214+C215+C216+C217+C218+C219+C220+C221+C222+C223+C224+F216)</f>
        <v>921.0350000000001</v>
      </c>
      <c r="D225" s="1"/>
      <c r="E225" s="719">
        <f>SUM(E209:E224)</f>
        <v>4445.782499999999</v>
      </c>
      <c r="F225" s="1"/>
      <c r="G225" s="1"/>
      <c r="H225" s="1"/>
      <c r="I225" s="1"/>
      <c r="J225" s="1"/>
      <c r="K225" s="1" t="s">
        <v>395</v>
      </c>
      <c r="L225" s="1"/>
      <c r="M225" s="719">
        <f>SUM(M209+M210+M211+M212+M213+M214+M215+M216+M217+M218+M219+M220+M221+M222+M223+M224+P216)</f>
        <v>743.694</v>
      </c>
      <c r="N225" s="1"/>
      <c r="O225" s="719">
        <f>SUM(O209:O224)</f>
        <v>4440.601499999999</v>
      </c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2.75">
      <c r="A226" s="1" t="s">
        <v>423</v>
      </c>
      <c r="B226" s="1"/>
      <c r="C226" s="719">
        <f>SUM(C229/100)</f>
        <v>1000</v>
      </c>
      <c r="D226" s="1"/>
      <c r="E226" s="1"/>
      <c r="F226" s="1"/>
      <c r="G226" s="1"/>
      <c r="H226" s="1"/>
      <c r="I226" s="1"/>
      <c r="J226" s="1"/>
      <c r="K226" s="1" t="s">
        <v>423</v>
      </c>
      <c r="L226" s="1"/>
      <c r="M226" s="719">
        <f>SUM(M229/100)</f>
        <v>1000</v>
      </c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2.75">
      <c r="A227" s="1" t="s">
        <v>424</v>
      </c>
      <c r="B227" s="1"/>
      <c r="C227" s="719">
        <f>SUM(E225/C226)</f>
        <v>4.445782499999999</v>
      </c>
      <c r="D227" s="1"/>
      <c r="E227" s="1"/>
      <c r="F227" s="1"/>
      <c r="G227" s="1"/>
      <c r="H227" s="1"/>
      <c r="I227" s="1"/>
      <c r="J227" s="1"/>
      <c r="K227" s="1" t="s">
        <v>424</v>
      </c>
      <c r="L227" s="1"/>
      <c r="M227" s="719">
        <f>SUM(O225/M226)</f>
        <v>4.440601499999999</v>
      </c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2.75">
      <c r="A229" s="1" t="s">
        <v>425</v>
      </c>
      <c r="B229" s="1"/>
      <c r="C229" s="722">
        <v>100000</v>
      </c>
      <c r="D229" s="1"/>
      <c r="E229" s="1"/>
      <c r="F229" s="1"/>
      <c r="G229" s="1"/>
      <c r="H229" s="1"/>
      <c r="I229" s="1"/>
      <c r="J229" s="1"/>
      <c r="K229" s="1" t="s">
        <v>425</v>
      </c>
      <c r="L229" s="1"/>
      <c r="M229" s="722">
        <v>100000</v>
      </c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2.75">
      <c r="A230" s="1" t="s">
        <v>426</v>
      </c>
      <c r="B230" s="1"/>
      <c r="C230" s="1">
        <v>70</v>
      </c>
      <c r="D230" s="1"/>
      <c r="E230" s="1"/>
      <c r="F230" s="1"/>
      <c r="G230" s="1"/>
      <c r="H230" s="1"/>
      <c r="I230" s="1"/>
      <c r="J230" s="1"/>
      <c r="K230" s="1" t="s">
        <v>426</v>
      </c>
      <c r="L230" s="1"/>
      <c r="M230" s="1">
        <v>70</v>
      </c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2.75">
      <c r="A231" s="1" t="s">
        <v>427</v>
      </c>
      <c r="B231" s="1"/>
      <c r="C231" s="719">
        <f>SUM(C230*0.835)</f>
        <v>58.449999999999996</v>
      </c>
      <c r="D231" s="1"/>
      <c r="E231" s="1"/>
      <c r="F231" s="1"/>
      <c r="G231" s="1"/>
      <c r="H231" s="1"/>
      <c r="I231" s="1"/>
      <c r="J231" s="1"/>
      <c r="K231" s="1" t="s">
        <v>427</v>
      </c>
      <c r="L231" s="1"/>
      <c r="M231" s="719">
        <f>SUM(M230*0.835)</f>
        <v>58.449999999999996</v>
      </c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2.75">
      <c r="A232" s="1" t="s">
        <v>428</v>
      </c>
      <c r="B232" s="1"/>
      <c r="C232" s="719">
        <f>SUM(C229/C231/31)</f>
        <v>55.189160848809294</v>
      </c>
      <c r="D232" s="1"/>
      <c r="E232" s="1"/>
      <c r="F232" s="1"/>
      <c r="G232" s="1"/>
      <c r="H232" s="1"/>
      <c r="I232" s="1"/>
      <c r="J232" s="1"/>
      <c r="K232" s="1" t="s">
        <v>428</v>
      </c>
      <c r="L232" s="1"/>
      <c r="M232" s="719">
        <f>SUM(M229/M231/31)</f>
        <v>55.189160848809294</v>
      </c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2.75">
      <c r="A233" s="1" t="s">
        <v>429</v>
      </c>
      <c r="B233" s="1"/>
      <c r="C233" s="719">
        <f>SUM(C232*305)</f>
        <v>16832.694058886835</v>
      </c>
      <c r="D233" s="1"/>
      <c r="E233" s="1"/>
      <c r="F233" s="1"/>
      <c r="G233" s="1"/>
      <c r="H233" s="1"/>
      <c r="I233" s="1"/>
      <c r="J233" s="1"/>
      <c r="K233" s="1" t="s">
        <v>429</v>
      </c>
      <c r="L233" s="1"/>
      <c r="M233" s="719">
        <f>SUM(M232*305)</f>
        <v>16832.694058886835</v>
      </c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2.75">
      <c r="A234" s="1" t="s">
        <v>430</v>
      </c>
      <c r="B234" s="1"/>
      <c r="C234" s="723">
        <v>15000</v>
      </c>
      <c r="D234" s="1"/>
      <c r="E234" s="1"/>
      <c r="F234" s="719">
        <f>SUM(C234/C226)</f>
        <v>15</v>
      </c>
      <c r="G234" s="1"/>
      <c r="H234" s="1"/>
      <c r="I234" s="1"/>
      <c r="J234" s="1"/>
      <c r="K234" s="1" t="s">
        <v>430</v>
      </c>
      <c r="L234" s="1"/>
      <c r="M234" s="1">
        <v>15000</v>
      </c>
      <c r="N234" s="1"/>
      <c r="O234" s="1"/>
      <c r="P234" s="719">
        <f>SUM(M234/M226)</f>
        <v>15</v>
      </c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2.75">
      <c r="A235" s="1" t="s">
        <v>439</v>
      </c>
      <c r="B235" s="1"/>
      <c r="C235" s="1"/>
      <c r="D235" s="1"/>
      <c r="E235" s="1"/>
      <c r="F235" s="719">
        <f>SUM(F234-C227)</f>
        <v>10.5542175</v>
      </c>
      <c r="G235" s="1"/>
      <c r="H235" s="1"/>
      <c r="I235" s="1"/>
      <c r="J235" s="1"/>
      <c r="K235" s="1" t="s">
        <v>439</v>
      </c>
      <c r="L235" s="1"/>
      <c r="M235" s="1"/>
      <c r="N235" s="1"/>
      <c r="O235" s="1"/>
      <c r="P235" s="719">
        <f>SUM(P234-M227)</f>
        <v>10.5593985</v>
      </c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2.75">
      <c r="A236" s="1" t="s">
        <v>443</v>
      </c>
      <c r="B236" s="1"/>
      <c r="C236" s="1"/>
      <c r="D236" s="719">
        <f>SUM(C29+M29+C80+M80+C131+M131+C182+M182+C233)/9</f>
        <v>17027.51690679062</v>
      </c>
      <c r="E236" s="1"/>
      <c r="F236" s="1"/>
      <c r="G236" s="1"/>
      <c r="H236" s="1"/>
      <c r="I236" s="1"/>
      <c r="J236" s="1"/>
      <c r="K236" s="1" t="s">
        <v>443</v>
      </c>
      <c r="L236" s="1"/>
      <c r="M236" s="1"/>
      <c r="N236" s="719">
        <f>SUM(C29+M29+C80+M80+C131+M131+C182+M182+C233+M233)/10</f>
        <v>17008.034622000243</v>
      </c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2.75">
      <c r="A257" s="1" t="s">
        <v>409</v>
      </c>
      <c r="B257" s="1"/>
      <c r="C257" s="1"/>
      <c r="D257" s="1"/>
      <c r="E257" s="1"/>
      <c r="F257" s="1"/>
      <c r="G257" s="1"/>
      <c r="H257" s="1"/>
      <c r="I257" s="1"/>
      <c r="J257" s="1"/>
      <c r="K257" s="1" t="s">
        <v>409</v>
      </c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2.75">
      <c r="A258" s="727" t="s">
        <v>410</v>
      </c>
      <c r="B258" s="727"/>
      <c r="C258" s="727" t="s">
        <v>444</v>
      </c>
      <c r="D258" s="727"/>
      <c r="E258" s="727"/>
      <c r="F258" s="1"/>
      <c r="G258" s="1"/>
      <c r="H258" s="1"/>
      <c r="I258" s="1"/>
      <c r="J258" s="1"/>
      <c r="K258" s="727" t="s">
        <v>410</v>
      </c>
      <c r="L258" s="727"/>
      <c r="M258" s="727" t="s">
        <v>445</v>
      </c>
      <c r="N258" s="727"/>
      <c r="O258" s="727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2.75">
      <c r="A259" s="726" t="s">
        <v>411</v>
      </c>
      <c r="B259" s="726"/>
      <c r="C259" s="726" t="s">
        <v>412</v>
      </c>
      <c r="D259" s="726" t="s">
        <v>413</v>
      </c>
      <c r="E259" s="726" t="s">
        <v>414</v>
      </c>
      <c r="F259" s="1"/>
      <c r="G259" s="1"/>
      <c r="H259" s="1"/>
      <c r="I259" s="1"/>
      <c r="J259" s="1"/>
      <c r="K259" s="726" t="s">
        <v>411</v>
      </c>
      <c r="L259" s="726"/>
      <c r="M259" s="726" t="s">
        <v>412</v>
      </c>
      <c r="N259" s="726" t="s">
        <v>413</v>
      </c>
      <c r="O259" s="726" t="s">
        <v>414</v>
      </c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2.75">
      <c r="A260" s="1" t="s">
        <v>415</v>
      </c>
      <c r="B260" s="1"/>
      <c r="C260" s="1">
        <v>210</v>
      </c>
      <c r="D260" s="1">
        <v>3.57</v>
      </c>
      <c r="E260" s="719">
        <f aca="true" t="shared" si="10" ref="E260:E269">SUM(C260*D260)</f>
        <v>749.6999999999999</v>
      </c>
      <c r="F260" s="1"/>
      <c r="G260" s="1"/>
      <c r="H260" s="1"/>
      <c r="I260" s="1"/>
      <c r="J260" s="1"/>
      <c r="K260" s="1" t="s">
        <v>415</v>
      </c>
      <c r="L260" s="1"/>
      <c r="M260" s="1">
        <v>212</v>
      </c>
      <c r="N260" s="1">
        <v>3.94</v>
      </c>
      <c r="O260" s="719">
        <f aca="true" t="shared" si="11" ref="O260:O269">SUM(M260*N260)</f>
        <v>835.28</v>
      </c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2.75">
      <c r="A261" s="1" t="s">
        <v>416</v>
      </c>
      <c r="B261" s="1"/>
      <c r="C261" s="1">
        <v>6</v>
      </c>
      <c r="D261" s="1">
        <v>223.36</v>
      </c>
      <c r="E261" s="719">
        <f t="shared" si="10"/>
        <v>1340.16</v>
      </c>
      <c r="F261" s="1"/>
      <c r="G261" s="1"/>
      <c r="H261" s="1"/>
      <c r="I261" s="1"/>
      <c r="J261" s="1"/>
      <c r="K261" s="1" t="s">
        <v>416</v>
      </c>
      <c r="L261" s="1"/>
      <c r="M261" s="1">
        <v>6.2</v>
      </c>
      <c r="N261" s="1">
        <v>353.22</v>
      </c>
      <c r="O261" s="719">
        <f t="shared" si="11"/>
        <v>2189.9640000000004</v>
      </c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2.75">
      <c r="A262" s="1" t="s">
        <v>3</v>
      </c>
      <c r="B262" s="1"/>
      <c r="C262" s="1">
        <v>33.6</v>
      </c>
      <c r="D262" s="1">
        <v>18</v>
      </c>
      <c r="E262" s="719">
        <f t="shared" si="10"/>
        <v>604.8000000000001</v>
      </c>
      <c r="F262" s="1"/>
      <c r="G262" s="1"/>
      <c r="H262" s="1"/>
      <c r="I262" s="1"/>
      <c r="J262" s="1"/>
      <c r="K262" s="1" t="s">
        <v>3</v>
      </c>
      <c r="L262" s="1"/>
      <c r="M262" s="1">
        <v>30.9225</v>
      </c>
      <c r="N262" s="1">
        <v>18</v>
      </c>
      <c r="O262" s="719">
        <f t="shared" si="11"/>
        <v>556.605</v>
      </c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2.75">
      <c r="A263" s="1" t="s">
        <v>417</v>
      </c>
      <c r="B263" s="1"/>
      <c r="C263" s="1">
        <v>5.75</v>
      </c>
      <c r="D263" s="1">
        <v>90</v>
      </c>
      <c r="E263" s="719">
        <f t="shared" si="10"/>
        <v>517.5</v>
      </c>
      <c r="F263" s="1"/>
      <c r="G263" s="1"/>
      <c r="H263" s="1"/>
      <c r="I263" s="1"/>
      <c r="J263" s="1"/>
      <c r="K263" s="1" t="s">
        <v>417</v>
      </c>
      <c r="L263" s="1"/>
      <c r="M263" s="1">
        <v>6.5</v>
      </c>
      <c r="N263" s="1">
        <v>90</v>
      </c>
      <c r="O263" s="719">
        <f t="shared" si="11"/>
        <v>585</v>
      </c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2.75">
      <c r="A264" s="1" t="s">
        <v>2</v>
      </c>
      <c r="B264" s="1"/>
      <c r="C264" s="1">
        <v>12.48</v>
      </c>
      <c r="D264" s="1">
        <v>45</v>
      </c>
      <c r="E264" s="719">
        <f t="shared" si="10"/>
        <v>561.6</v>
      </c>
      <c r="F264" s="1"/>
      <c r="G264" s="1"/>
      <c r="H264" s="1"/>
      <c r="I264" s="1"/>
      <c r="J264" s="1"/>
      <c r="K264" s="1" t="s">
        <v>2</v>
      </c>
      <c r="L264" s="1"/>
      <c r="M264" s="1">
        <v>11.4855</v>
      </c>
      <c r="N264" s="1">
        <v>45</v>
      </c>
      <c r="O264" s="719">
        <f t="shared" si="11"/>
        <v>516.8475</v>
      </c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2.75">
      <c r="A265" s="1" t="s">
        <v>418</v>
      </c>
      <c r="B265" s="1"/>
      <c r="C265" s="1">
        <v>20</v>
      </c>
      <c r="D265" s="1">
        <v>5</v>
      </c>
      <c r="E265" s="719">
        <f t="shared" si="10"/>
        <v>100</v>
      </c>
      <c r="F265" s="1"/>
      <c r="G265" s="1"/>
      <c r="H265" s="1"/>
      <c r="I265" s="1"/>
      <c r="J265" s="1"/>
      <c r="K265" s="1" t="s">
        <v>418</v>
      </c>
      <c r="L265" s="1"/>
      <c r="M265" s="1">
        <v>40</v>
      </c>
      <c r="N265" s="1">
        <v>5</v>
      </c>
      <c r="O265" s="719">
        <f t="shared" si="11"/>
        <v>200</v>
      </c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2.75">
      <c r="A266" s="1" t="s">
        <v>419</v>
      </c>
      <c r="B266" s="1"/>
      <c r="C266" s="1">
        <v>250</v>
      </c>
      <c r="D266" s="1">
        <v>0.1978</v>
      </c>
      <c r="E266" s="719">
        <f t="shared" si="10"/>
        <v>49.45</v>
      </c>
      <c r="F266" s="1"/>
      <c r="G266" s="1"/>
      <c r="H266" s="1"/>
      <c r="I266" s="1"/>
      <c r="J266" s="1"/>
      <c r="K266" s="1" t="s">
        <v>419</v>
      </c>
      <c r="L266" s="1"/>
      <c r="M266" s="1">
        <v>850</v>
      </c>
      <c r="N266" s="1">
        <v>0.1978</v>
      </c>
      <c r="O266" s="719">
        <f t="shared" si="11"/>
        <v>168.13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2.75">
      <c r="A267" s="1" t="s">
        <v>420</v>
      </c>
      <c r="B267" s="1"/>
      <c r="C267" s="1">
        <v>0</v>
      </c>
      <c r="D267" s="1">
        <v>0</v>
      </c>
      <c r="E267" s="719">
        <f t="shared" si="10"/>
        <v>0</v>
      </c>
      <c r="F267" s="1"/>
      <c r="G267" s="1"/>
      <c r="H267" s="1"/>
      <c r="I267" s="1"/>
      <c r="J267" s="1"/>
      <c r="K267" s="1" t="s">
        <v>420</v>
      </c>
      <c r="L267" s="1"/>
      <c r="M267" s="1">
        <v>0</v>
      </c>
      <c r="N267" s="1">
        <v>0</v>
      </c>
      <c r="O267" s="719">
        <f t="shared" si="11"/>
        <v>0</v>
      </c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2.75">
      <c r="A268" s="1" t="s">
        <v>421</v>
      </c>
      <c r="B268" s="1"/>
      <c r="C268" s="1">
        <v>0</v>
      </c>
      <c r="D268" s="1">
        <v>0</v>
      </c>
      <c r="E268" s="719">
        <f t="shared" si="10"/>
        <v>0</v>
      </c>
      <c r="F268" s="1"/>
      <c r="G268" s="1"/>
      <c r="H268" s="1"/>
      <c r="I268" s="1"/>
      <c r="J268" s="1"/>
      <c r="K268" s="1" t="s">
        <v>421</v>
      </c>
      <c r="L268" s="1"/>
      <c r="M268" s="1">
        <v>0</v>
      </c>
      <c r="N268" s="1">
        <v>0</v>
      </c>
      <c r="O268" s="719">
        <f t="shared" si="11"/>
        <v>0</v>
      </c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2.75">
      <c r="A269" s="1" t="s">
        <v>422</v>
      </c>
      <c r="B269" s="1"/>
      <c r="C269" s="1">
        <v>0</v>
      </c>
      <c r="D269" s="1">
        <v>0</v>
      </c>
      <c r="E269" s="719">
        <f t="shared" si="10"/>
        <v>0</v>
      </c>
      <c r="F269" s="1"/>
      <c r="G269" s="1"/>
      <c r="H269" s="1"/>
      <c r="I269" s="1"/>
      <c r="J269" s="1"/>
      <c r="K269" s="1" t="s">
        <v>422</v>
      </c>
      <c r="L269" s="1"/>
      <c r="M269" s="1">
        <v>0</v>
      </c>
      <c r="N269" s="1">
        <v>0</v>
      </c>
      <c r="O269" s="719">
        <f t="shared" si="11"/>
        <v>0</v>
      </c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2.75">
      <c r="A270" s="1"/>
      <c r="B270" s="1"/>
      <c r="C270" s="1"/>
      <c r="D270" s="1"/>
      <c r="E270" s="719"/>
      <c r="F270" s="1"/>
      <c r="G270" s="1"/>
      <c r="H270" s="1"/>
      <c r="I270" s="1"/>
      <c r="J270" s="1"/>
      <c r="K270" s="1"/>
      <c r="L270" s="1"/>
      <c r="M270" s="1"/>
      <c r="N270" s="1"/>
      <c r="O270" s="719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2.75">
      <c r="A271" s="1"/>
      <c r="B271" s="1"/>
      <c r="C271" s="1"/>
      <c r="D271" s="1"/>
      <c r="E271" s="719"/>
      <c r="F271" s="1"/>
      <c r="G271" s="1"/>
      <c r="H271" s="1"/>
      <c r="I271" s="1"/>
      <c r="J271" s="1"/>
      <c r="K271" s="1"/>
      <c r="L271" s="1"/>
      <c r="M271" s="1"/>
      <c r="N271" s="1"/>
      <c r="O271" s="719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2.75">
      <c r="A272" s="1"/>
      <c r="B272" s="1"/>
      <c r="C272" s="1"/>
      <c r="D272" s="1"/>
      <c r="E272" s="719"/>
      <c r="F272" s="1"/>
      <c r="G272" s="1"/>
      <c r="H272" s="1"/>
      <c r="I272" s="1"/>
      <c r="J272" s="1"/>
      <c r="K272" s="1"/>
      <c r="L272" s="1"/>
      <c r="M272" s="1"/>
      <c r="N272" s="1"/>
      <c r="O272" s="719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2.75">
      <c r="A273" s="1"/>
      <c r="B273" s="1"/>
      <c r="C273" s="1"/>
      <c r="D273" s="1"/>
      <c r="E273" s="719"/>
      <c r="F273" s="1"/>
      <c r="G273" s="1"/>
      <c r="H273" s="1"/>
      <c r="I273" s="1"/>
      <c r="J273" s="1"/>
      <c r="K273" s="1"/>
      <c r="L273" s="1"/>
      <c r="M273" s="1"/>
      <c r="N273" s="1"/>
      <c r="O273" s="719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2.75">
      <c r="A274" s="1"/>
      <c r="B274" s="1"/>
      <c r="C274" s="1"/>
      <c r="D274" s="1"/>
      <c r="E274" s="719"/>
      <c r="F274" s="1"/>
      <c r="G274" s="1"/>
      <c r="H274" s="1"/>
      <c r="I274" s="1"/>
      <c r="J274" s="1"/>
      <c r="K274" s="1"/>
      <c r="L274" s="1"/>
      <c r="M274" s="1"/>
      <c r="N274" s="1"/>
      <c r="O274" s="719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2.75">
      <c r="A275" s="1"/>
      <c r="B275" s="1"/>
      <c r="C275" s="1"/>
      <c r="D275" s="1"/>
      <c r="E275" s="719"/>
      <c r="F275" s="1"/>
      <c r="G275" s="1"/>
      <c r="H275" s="1"/>
      <c r="I275" s="1"/>
      <c r="J275" s="1"/>
      <c r="K275" s="1"/>
      <c r="L275" s="1"/>
      <c r="M275" s="1"/>
      <c r="N275" s="1"/>
      <c r="O275" s="719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2.75">
      <c r="A276" s="1" t="s">
        <v>395</v>
      </c>
      <c r="B276" s="1"/>
      <c r="C276" s="719">
        <f>SUM(C260+C261+C262+C263+C264+C265+C266+C267+C268+C269+C270+C271+C272+C273+C274+C275+F267)</f>
        <v>537.8299999999999</v>
      </c>
      <c r="D276" s="1"/>
      <c r="E276" s="719">
        <f>SUM(E260:E275)</f>
        <v>3923.21</v>
      </c>
      <c r="F276" s="1"/>
      <c r="G276" s="1"/>
      <c r="H276" s="1"/>
      <c r="I276" s="1"/>
      <c r="J276" s="1"/>
      <c r="K276" s="1" t="s">
        <v>395</v>
      </c>
      <c r="L276" s="1"/>
      <c r="M276" s="719">
        <f>SUM(M260+M261+M262+M263+M264+M265+M266+M267+M268+M269+M270+M271+M272+M273+M274+M275+P267)</f>
        <v>1157.108</v>
      </c>
      <c r="N276" s="1"/>
      <c r="O276" s="719">
        <f>SUM(O260:O275)</f>
        <v>5051.8265</v>
      </c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2.75">
      <c r="A277" s="1" t="s">
        <v>423</v>
      </c>
      <c r="B277" s="1"/>
      <c r="C277" s="724">
        <f>SUM(C280/100)</f>
        <v>1000</v>
      </c>
      <c r="D277" s="1"/>
      <c r="E277" s="1"/>
      <c r="F277" s="1"/>
      <c r="G277" s="1"/>
      <c r="H277" s="1"/>
      <c r="I277" s="1"/>
      <c r="J277" s="1"/>
      <c r="K277" s="1" t="s">
        <v>423</v>
      </c>
      <c r="L277" s="1"/>
      <c r="M277" s="719">
        <f>SUM(M280/100)</f>
        <v>1000</v>
      </c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2.75">
      <c r="A278" s="1" t="s">
        <v>424</v>
      </c>
      <c r="B278" s="1"/>
      <c r="C278" s="719">
        <f>SUM(E276/C277)</f>
        <v>3.92321</v>
      </c>
      <c r="D278" s="1"/>
      <c r="E278" s="1"/>
      <c r="F278" s="1"/>
      <c r="G278" s="1"/>
      <c r="H278" s="1"/>
      <c r="I278" s="1"/>
      <c r="J278" s="1"/>
      <c r="K278" s="1" t="s">
        <v>424</v>
      </c>
      <c r="L278" s="1"/>
      <c r="M278" s="719">
        <f>SUM(O276/M277)</f>
        <v>5.0518265</v>
      </c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2.75">
      <c r="A280" s="1" t="s">
        <v>425</v>
      </c>
      <c r="B280" s="1"/>
      <c r="C280" s="722">
        <v>100000</v>
      </c>
      <c r="D280" s="1"/>
      <c r="E280" s="1"/>
      <c r="F280" s="1"/>
      <c r="G280" s="1"/>
      <c r="H280" s="1"/>
      <c r="I280" s="1"/>
      <c r="J280" s="1"/>
      <c r="K280" s="1" t="s">
        <v>425</v>
      </c>
      <c r="L280" s="1"/>
      <c r="M280" s="1">
        <v>100000</v>
      </c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2.75">
      <c r="A281" s="1" t="s">
        <v>426</v>
      </c>
      <c r="B281" s="1"/>
      <c r="C281" s="1">
        <v>70</v>
      </c>
      <c r="D281" s="1"/>
      <c r="E281" s="1"/>
      <c r="F281" s="1"/>
      <c r="G281" s="1"/>
      <c r="H281" s="1"/>
      <c r="I281" s="1"/>
      <c r="J281" s="1"/>
      <c r="K281" s="1" t="s">
        <v>426</v>
      </c>
      <c r="L281" s="1"/>
      <c r="M281" s="1">
        <v>70</v>
      </c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2.75">
      <c r="A282" s="1" t="s">
        <v>427</v>
      </c>
      <c r="B282" s="1"/>
      <c r="C282" s="719">
        <f>SUM(C281*0.835)</f>
        <v>58.449999999999996</v>
      </c>
      <c r="D282" s="1"/>
      <c r="E282" s="1"/>
      <c r="F282" s="1"/>
      <c r="G282" s="1"/>
      <c r="H282" s="1"/>
      <c r="I282" s="1"/>
      <c r="J282" s="1"/>
      <c r="K282" s="1" t="s">
        <v>427</v>
      </c>
      <c r="L282" s="1"/>
      <c r="M282" s="719">
        <f>SUM(M281*0.835)</f>
        <v>58.449999999999996</v>
      </c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2.75">
      <c r="A283" s="1" t="s">
        <v>428</v>
      </c>
      <c r="B283" s="1"/>
      <c r="C283" s="719">
        <f>SUM(C280/C282/31)</f>
        <v>55.189160848809294</v>
      </c>
      <c r="D283" s="1"/>
      <c r="E283" s="1"/>
      <c r="F283" s="1"/>
      <c r="G283" s="1"/>
      <c r="H283" s="1"/>
      <c r="I283" s="1"/>
      <c r="J283" s="1"/>
      <c r="K283" s="1" t="s">
        <v>428</v>
      </c>
      <c r="L283" s="1"/>
      <c r="M283" s="719">
        <f>SUM(M280/M282/31)</f>
        <v>55.189160848809294</v>
      </c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2.75">
      <c r="A284" s="1" t="s">
        <v>429</v>
      </c>
      <c r="B284" s="1"/>
      <c r="C284" s="719">
        <f>SUM(C283*305)</f>
        <v>16832.694058886835</v>
      </c>
      <c r="D284" s="1"/>
      <c r="E284" s="1"/>
      <c r="F284" s="1"/>
      <c r="G284" s="1"/>
      <c r="H284" s="1"/>
      <c r="I284" s="1"/>
      <c r="J284" s="1"/>
      <c r="K284" s="1" t="s">
        <v>429</v>
      </c>
      <c r="L284" s="1"/>
      <c r="M284" s="719">
        <f>SUM(M283*305)</f>
        <v>16832.694058886835</v>
      </c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2.75">
      <c r="A285" s="1" t="s">
        <v>430</v>
      </c>
      <c r="B285" s="1"/>
      <c r="C285" s="723">
        <v>15000</v>
      </c>
      <c r="D285" s="1"/>
      <c r="E285" s="1"/>
      <c r="F285" s="719">
        <f>SUM(C285/C277)</f>
        <v>15</v>
      </c>
      <c r="G285" s="1"/>
      <c r="H285" s="1"/>
      <c r="I285" s="1"/>
      <c r="J285" s="1"/>
      <c r="K285" s="1" t="s">
        <v>430</v>
      </c>
      <c r="L285" s="1"/>
      <c r="M285" s="1">
        <v>15000</v>
      </c>
      <c r="N285" s="1"/>
      <c r="O285" s="1"/>
      <c r="P285" s="719">
        <f>SUM(M285/M277)</f>
        <v>15</v>
      </c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2.75">
      <c r="A286" s="1" t="s">
        <v>439</v>
      </c>
      <c r="B286" s="1"/>
      <c r="C286" s="1"/>
      <c r="D286" s="1"/>
      <c r="E286" s="1"/>
      <c r="F286" s="719">
        <f>SUM(F285-C278)</f>
        <v>11.076789999999999</v>
      </c>
      <c r="G286" s="1"/>
      <c r="H286" s="1"/>
      <c r="I286" s="1"/>
      <c r="J286" s="1"/>
      <c r="K286" s="1" t="s">
        <v>439</v>
      </c>
      <c r="L286" s="1"/>
      <c r="M286" s="1"/>
      <c r="N286" s="1"/>
      <c r="O286" s="1"/>
      <c r="P286" s="719">
        <f>SUM(P285-M278)</f>
        <v>9.9481735</v>
      </c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2.75">
      <c r="A287" s="1" t="s">
        <v>443</v>
      </c>
      <c r="B287" s="1"/>
      <c r="C287" s="1"/>
      <c r="D287" s="719">
        <f>SUM(C29+M29+C80+M80+C131+M131+C182+M182+C233+M233+C284)/11</f>
        <v>16992.094570808116</v>
      </c>
      <c r="E287" s="1"/>
      <c r="F287" s="1"/>
      <c r="G287" s="1"/>
      <c r="H287" s="1"/>
      <c r="I287" s="1"/>
      <c r="J287" s="1"/>
      <c r="K287" s="1" t="s">
        <v>446</v>
      </c>
      <c r="L287" s="1"/>
      <c r="M287" s="1"/>
      <c r="N287" s="719">
        <f>SUM(C29+M29+C80+M80+C131+M131+C182+M182+C233+M233+C284+M284)/12</f>
        <v>16978.811194814676</v>
      </c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2.75">
      <c r="A291" s="1"/>
      <c r="B291" s="1" t="s">
        <v>17</v>
      </c>
      <c r="C291" s="1" t="s">
        <v>447</v>
      </c>
      <c r="D291" s="1"/>
      <c r="E291" s="1"/>
      <c r="F291" s="1"/>
      <c r="G291" s="1"/>
      <c r="H291" s="1"/>
      <c r="I291" s="1"/>
      <c r="J291" s="1"/>
      <c r="K291" s="1"/>
      <c r="L291" s="1" t="s">
        <v>416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2.75">
      <c r="A292" s="1"/>
      <c r="B292" s="1" t="s">
        <v>448</v>
      </c>
      <c r="C292" s="1" t="s">
        <v>128</v>
      </c>
      <c r="D292" s="1" t="s">
        <v>414</v>
      </c>
      <c r="E292" s="1"/>
      <c r="F292" s="1"/>
      <c r="G292" s="1"/>
      <c r="H292" s="1"/>
      <c r="I292" s="1"/>
      <c r="J292" s="1"/>
      <c r="K292" s="1"/>
      <c r="L292" s="1" t="s">
        <v>449</v>
      </c>
      <c r="M292" s="1" t="s">
        <v>128</v>
      </c>
      <c r="N292" s="1" t="s">
        <v>414</v>
      </c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2.75">
      <c r="A293" s="1" t="s">
        <v>282</v>
      </c>
      <c r="B293" s="719">
        <f>SUM(C5)</f>
        <v>356</v>
      </c>
      <c r="C293" s="719">
        <f>SUM(D5)</f>
        <v>4.99</v>
      </c>
      <c r="D293" s="719">
        <f aca="true" t="shared" si="12" ref="D293:D304">SUM(B293*C293)</f>
        <v>1776.44</v>
      </c>
      <c r="E293" s="1"/>
      <c r="F293" s="1"/>
      <c r="G293" s="1"/>
      <c r="H293" s="1"/>
      <c r="I293" s="1"/>
      <c r="J293" s="1"/>
      <c r="K293" s="1" t="s">
        <v>282</v>
      </c>
      <c r="L293" s="719">
        <f>SUM(C6)</f>
        <v>6.3</v>
      </c>
      <c r="M293" s="719">
        <f>SUM(D6)</f>
        <v>297.99</v>
      </c>
      <c r="N293" s="719">
        <f aca="true" t="shared" si="13" ref="N293:N304">SUM(L293*M293)</f>
        <v>1877.337</v>
      </c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2.75">
      <c r="A294" s="1" t="s">
        <v>147</v>
      </c>
      <c r="B294" s="719">
        <f>SUM(M5)</f>
        <v>365</v>
      </c>
      <c r="C294" s="719">
        <f>SUM(N5)</f>
        <v>4.99</v>
      </c>
      <c r="D294" s="719">
        <f t="shared" si="12"/>
        <v>1821.3500000000001</v>
      </c>
      <c r="E294" s="1"/>
      <c r="F294" s="1"/>
      <c r="G294" s="1"/>
      <c r="H294" s="1"/>
      <c r="I294" s="1"/>
      <c r="J294" s="1"/>
      <c r="K294" s="1" t="s">
        <v>147</v>
      </c>
      <c r="L294" s="719">
        <f>SUM(M6)</f>
        <v>6.328</v>
      </c>
      <c r="M294" s="719">
        <f>SUM(N6)</f>
        <v>297.99</v>
      </c>
      <c r="N294" s="719">
        <f t="shared" si="13"/>
        <v>1885.68072</v>
      </c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2.75">
      <c r="A295" s="1" t="s">
        <v>148</v>
      </c>
      <c r="B295" s="719">
        <f>SUM(C56)</f>
        <v>450</v>
      </c>
      <c r="C295" s="719">
        <f>SUM(D56)</f>
        <v>5.3741777</v>
      </c>
      <c r="D295" s="719">
        <f t="shared" si="12"/>
        <v>2418.379965</v>
      </c>
      <c r="E295" s="1"/>
      <c r="F295" s="1"/>
      <c r="G295" s="1"/>
      <c r="H295" s="1"/>
      <c r="I295" s="1"/>
      <c r="J295" s="1"/>
      <c r="K295" s="1" t="s">
        <v>148</v>
      </c>
      <c r="L295" s="719">
        <f>SUM(C57)</f>
        <v>4.844</v>
      </c>
      <c r="M295" s="719">
        <f>SUM(D57)</f>
        <v>268.22667</v>
      </c>
      <c r="N295" s="719">
        <f t="shared" si="13"/>
        <v>1299.28998948</v>
      </c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2.75">
      <c r="A296" s="1" t="s">
        <v>149</v>
      </c>
      <c r="B296" s="719">
        <f>SUM(M56)</f>
        <v>418</v>
      </c>
      <c r="C296" s="719">
        <f>SUM(N56)</f>
        <v>3.473</v>
      </c>
      <c r="D296" s="719">
        <f t="shared" si="12"/>
        <v>1451.714</v>
      </c>
      <c r="E296" s="1"/>
      <c r="F296" s="1"/>
      <c r="G296" s="1"/>
      <c r="H296" s="1"/>
      <c r="I296" s="1"/>
      <c r="J296" s="1"/>
      <c r="K296" s="1" t="s">
        <v>149</v>
      </c>
      <c r="L296" s="719">
        <f>SUM(M57)</f>
        <v>7</v>
      </c>
      <c r="M296" s="719">
        <f>SUM(N57)</f>
        <v>233.26</v>
      </c>
      <c r="N296" s="719">
        <f t="shared" si="13"/>
        <v>1632.82</v>
      </c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2.75">
      <c r="A297" s="1" t="s">
        <v>150</v>
      </c>
      <c r="B297" s="719">
        <f>SUM(C107)</f>
        <v>600</v>
      </c>
      <c r="C297" s="719">
        <f>SUM(D107)</f>
        <v>3.65</v>
      </c>
      <c r="D297" s="719">
        <f t="shared" si="12"/>
        <v>2190</v>
      </c>
      <c r="E297" s="1"/>
      <c r="F297" s="1"/>
      <c r="G297" s="1"/>
      <c r="H297" s="1"/>
      <c r="I297" s="1"/>
      <c r="J297" s="1"/>
      <c r="K297" s="1" t="s">
        <v>150</v>
      </c>
      <c r="L297" s="719">
        <f>SUM(C108)</f>
        <v>6</v>
      </c>
      <c r="M297" s="719">
        <f>SUM(D108)</f>
        <v>198.62</v>
      </c>
      <c r="N297" s="719">
        <f t="shared" si="13"/>
        <v>1191.72</v>
      </c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2.75">
      <c r="A298" s="1" t="s">
        <v>151</v>
      </c>
      <c r="B298" s="719">
        <f>SUM(M107)</f>
        <v>600</v>
      </c>
      <c r="C298" s="719">
        <f>SUM(N107)</f>
        <v>3.6</v>
      </c>
      <c r="D298" s="719">
        <f t="shared" si="12"/>
        <v>2160</v>
      </c>
      <c r="E298" s="1"/>
      <c r="F298" s="1"/>
      <c r="G298" s="1"/>
      <c r="H298" s="1"/>
      <c r="I298" s="1"/>
      <c r="J298" s="1"/>
      <c r="K298" s="1" t="s">
        <v>151</v>
      </c>
      <c r="L298" s="719">
        <f>SUM(M108)</f>
        <v>6</v>
      </c>
      <c r="M298" s="719">
        <f>SUM(N108)</f>
        <v>195.07</v>
      </c>
      <c r="N298" s="719">
        <f t="shared" si="13"/>
        <v>1170.42</v>
      </c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2.75">
      <c r="A299" s="1" t="s">
        <v>152</v>
      </c>
      <c r="B299" s="719">
        <f>SUM(C158)</f>
        <v>475</v>
      </c>
      <c r="C299" s="719">
        <f>SUM(D158)</f>
        <v>3.7858</v>
      </c>
      <c r="D299" s="719">
        <f t="shared" si="12"/>
        <v>1798.255</v>
      </c>
      <c r="E299" s="1"/>
      <c r="F299" s="1"/>
      <c r="G299" s="1"/>
      <c r="H299" s="1"/>
      <c r="I299" s="1"/>
      <c r="J299" s="1"/>
      <c r="K299" s="1" t="s">
        <v>152</v>
      </c>
      <c r="L299" s="719">
        <f>SUM(C159)</f>
        <v>6.5</v>
      </c>
      <c r="M299" s="719">
        <f>SUM(D159)</f>
        <v>197.3615</v>
      </c>
      <c r="N299" s="719">
        <f t="shared" si="13"/>
        <v>1282.84975</v>
      </c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2.75">
      <c r="A300" s="1" t="s">
        <v>160</v>
      </c>
      <c r="B300" s="719">
        <f>SUM(M158)</f>
        <v>469</v>
      </c>
      <c r="C300" s="719">
        <f>SUM(N158)</f>
        <v>3.6468</v>
      </c>
      <c r="D300" s="719">
        <f t="shared" si="12"/>
        <v>1710.3491999999999</v>
      </c>
      <c r="E300" s="1"/>
      <c r="F300" s="1"/>
      <c r="G300" s="1"/>
      <c r="H300" s="1"/>
      <c r="I300" s="1"/>
      <c r="J300" s="1"/>
      <c r="K300" s="1" t="s">
        <v>160</v>
      </c>
      <c r="L300" s="719">
        <f>SUM(M159)</f>
        <v>6.55</v>
      </c>
      <c r="M300" s="719">
        <f>SUM(N159)</f>
        <v>213.087</v>
      </c>
      <c r="N300" s="719">
        <f t="shared" si="13"/>
        <v>1395.71985</v>
      </c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2.75">
      <c r="A301" s="1" t="s">
        <v>153</v>
      </c>
      <c r="B301" s="719">
        <f>SUM(C209)</f>
        <v>362</v>
      </c>
      <c r="C301" s="719">
        <f>SUM(D209)</f>
        <v>3.56</v>
      </c>
      <c r="D301" s="719">
        <f t="shared" si="12"/>
        <v>1288.72</v>
      </c>
      <c r="E301" s="1"/>
      <c r="F301" s="1"/>
      <c r="G301" s="1"/>
      <c r="H301" s="1"/>
      <c r="I301" s="1"/>
      <c r="J301" s="1"/>
      <c r="K301" s="1" t="s">
        <v>153</v>
      </c>
      <c r="L301" s="719">
        <f>SUM(C210)</f>
        <v>5.625</v>
      </c>
      <c r="M301" s="719">
        <f>SUM(D210)</f>
        <v>244.94</v>
      </c>
      <c r="N301" s="719">
        <f t="shared" si="13"/>
        <v>1377.7875</v>
      </c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2.75">
      <c r="A302" s="1" t="s">
        <v>159</v>
      </c>
      <c r="B302" s="719">
        <f>SUM(M209)</f>
        <v>384</v>
      </c>
      <c r="C302" s="719">
        <f>SUM(N209)</f>
        <v>3.553</v>
      </c>
      <c r="D302" s="719">
        <f t="shared" si="12"/>
        <v>1364.3519999999999</v>
      </c>
      <c r="E302" s="1"/>
      <c r="F302" s="1"/>
      <c r="G302" s="1"/>
      <c r="H302" s="1"/>
      <c r="I302" s="1"/>
      <c r="J302" s="1"/>
      <c r="K302" s="1" t="s">
        <v>159</v>
      </c>
      <c r="L302" s="719">
        <f>SUM(M210)</f>
        <v>4.65</v>
      </c>
      <c r="M302" s="719">
        <f>SUM(N210)</f>
        <v>266.53</v>
      </c>
      <c r="N302" s="719">
        <f t="shared" si="13"/>
        <v>1239.3645</v>
      </c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2.75">
      <c r="A303" s="1" t="s">
        <v>157</v>
      </c>
      <c r="B303" s="719">
        <f>SUM(C260)</f>
        <v>210</v>
      </c>
      <c r="C303" s="719">
        <f>SUM(D260)</f>
        <v>3.57</v>
      </c>
      <c r="D303" s="719">
        <f t="shared" si="12"/>
        <v>749.6999999999999</v>
      </c>
      <c r="E303" s="1"/>
      <c r="F303" s="1"/>
      <c r="G303" s="1"/>
      <c r="H303" s="1"/>
      <c r="I303" s="1"/>
      <c r="J303" s="1"/>
      <c r="K303" s="1" t="s">
        <v>157</v>
      </c>
      <c r="L303" s="719">
        <f>SUM(C261)</f>
        <v>6</v>
      </c>
      <c r="M303" s="719">
        <f>SUM(D261)</f>
        <v>223.36</v>
      </c>
      <c r="N303" s="719">
        <f t="shared" si="13"/>
        <v>1340.16</v>
      </c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2.75">
      <c r="A304" s="1" t="s">
        <v>158</v>
      </c>
      <c r="B304" s="719">
        <f>SUM(M260)</f>
        <v>212</v>
      </c>
      <c r="C304" s="719">
        <f>SUM(N260)</f>
        <v>3.94</v>
      </c>
      <c r="D304" s="719">
        <f t="shared" si="12"/>
        <v>835.28</v>
      </c>
      <c r="E304" s="1"/>
      <c r="F304" s="1"/>
      <c r="G304" s="1"/>
      <c r="H304" s="1"/>
      <c r="I304" s="1"/>
      <c r="J304" s="1"/>
      <c r="K304" s="1" t="s">
        <v>158</v>
      </c>
      <c r="L304" s="719">
        <f>SUM(M261)</f>
        <v>6.2</v>
      </c>
      <c r="M304" s="719">
        <f>SUM(N261)</f>
        <v>353.22</v>
      </c>
      <c r="N304" s="719">
        <f t="shared" si="13"/>
        <v>2189.9640000000004</v>
      </c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2.75">
      <c r="A305" s="1" t="s">
        <v>187</v>
      </c>
      <c r="B305" s="719">
        <f>SUM(B293:B304)</f>
        <v>4901</v>
      </c>
      <c r="C305" s="719"/>
      <c r="D305" s="719">
        <f>SUM(D293:D304)</f>
        <v>19564.540165000002</v>
      </c>
      <c r="E305" s="1"/>
      <c r="F305" s="1"/>
      <c r="G305" s="1"/>
      <c r="H305" s="1"/>
      <c r="I305" s="1"/>
      <c r="J305" s="1"/>
      <c r="K305" s="1" t="s">
        <v>187</v>
      </c>
      <c r="L305" s="719">
        <f>SUM(L293:L304)</f>
        <v>71.997</v>
      </c>
      <c r="M305" s="719"/>
      <c r="N305" s="719">
        <f>SUM(N293:N304)</f>
        <v>17883.11330948</v>
      </c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2.75">
      <c r="A309" s="1"/>
      <c r="B309" s="1" t="s">
        <v>3</v>
      </c>
      <c r="C309" s="1"/>
      <c r="D309" s="1"/>
      <c r="E309" s="1"/>
      <c r="F309" s="1"/>
      <c r="G309" s="1"/>
      <c r="H309" s="1"/>
      <c r="I309" s="1"/>
      <c r="J309" s="1"/>
      <c r="K309" s="1"/>
      <c r="L309" s="1" t="s">
        <v>450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2.75">
      <c r="A310" s="1"/>
      <c r="B310" s="1" t="s">
        <v>449</v>
      </c>
      <c r="C310" s="1" t="s">
        <v>128</v>
      </c>
      <c r="D310" s="1" t="s">
        <v>414</v>
      </c>
      <c r="E310" s="1"/>
      <c r="F310" s="1"/>
      <c r="G310" s="1"/>
      <c r="H310" s="1"/>
      <c r="I310" s="1"/>
      <c r="J310" s="1"/>
      <c r="K310" s="1"/>
      <c r="L310" s="1" t="s">
        <v>449</v>
      </c>
      <c r="M310" s="1" t="s">
        <v>128</v>
      </c>
      <c r="N310" s="1" t="s">
        <v>414</v>
      </c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2.75">
      <c r="A311" s="1" t="s">
        <v>282</v>
      </c>
      <c r="B311" s="719">
        <f>SUM(C7)</f>
        <v>26.4</v>
      </c>
      <c r="C311" s="719">
        <f>SUM(D7)</f>
        <v>25</v>
      </c>
      <c r="D311" s="719">
        <f aca="true" t="shared" si="14" ref="D311:D322">SUM(B311*C311)</f>
        <v>660</v>
      </c>
      <c r="E311" s="1"/>
      <c r="F311" s="1"/>
      <c r="G311" s="1"/>
      <c r="H311" s="1"/>
      <c r="I311" s="1"/>
      <c r="J311" s="1"/>
      <c r="K311" s="1" t="s">
        <v>282</v>
      </c>
      <c r="L311" s="719">
        <f>SUM(C9)</f>
        <v>15</v>
      </c>
      <c r="M311" s="719">
        <f>SUM(D9)</f>
        <v>60</v>
      </c>
      <c r="N311" s="719">
        <f aca="true" t="shared" si="15" ref="N311:N322">SUM(L311*M311)</f>
        <v>900</v>
      </c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2.75">
      <c r="A312" s="1" t="s">
        <v>147</v>
      </c>
      <c r="B312" s="719">
        <f>SUM(M5)</f>
        <v>365</v>
      </c>
      <c r="C312" s="719">
        <f>SUM(N5)</f>
        <v>4.99</v>
      </c>
      <c r="D312" s="719">
        <f t="shared" si="14"/>
        <v>1821.3500000000001</v>
      </c>
      <c r="E312" s="1"/>
      <c r="F312" s="1"/>
      <c r="G312" s="1"/>
      <c r="H312" s="1"/>
      <c r="I312" s="1"/>
      <c r="J312" s="1"/>
      <c r="K312" s="1" t="s">
        <v>147</v>
      </c>
      <c r="L312" s="719">
        <f>SUM(M9)</f>
        <v>15.08</v>
      </c>
      <c r="M312" s="719">
        <f>SUM(N9)</f>
        <v>60</v>
      </c>
      <c r="N312" s="719">
        <f t="shared" si="15"/>
        <v>904.8</v>
      </c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2.75">
      <c r="A313" s="1" t="s">
        <v>148</v>
      </c>
      <c r="B313" s="719">
        <f>SUM(C58)</f>
        <v>27.125</v>
      </c>
      <c r="C313" s="719">
        <f>SUM(D58)</f>
        <v>25</v>
      </c>
      <c r="D313" s="719">
        <f t="shared" si="14"/>
        <v>678.125</v>
      </c>
      <c r="E313" s="1"/>
      <c r="F313" s="1"/>
      <c r="G313" s="1"/>
      <c r="H313" s="1"/>
      <c r="I313" s="1"/>
      <c r="J313" s="1"/>
      <c r="K313" s="1" t="s">
        <v>148</v>
      </c>
      <c r="L313" s="719">
        <f>SUM(C60)</f>
        <v>15.5</v>
      </c>
      <c r="M313" s="719">
        <f>SUM(D60)</f>
        <v>60</v>
      </c>
      <c r="N313" s="719">
        <f t="shared" si="15"/>
        <v>930</v>
      </c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2.75">
      <c r="A314" s="1" t="s">
        <v>149</v>
      </c>
      <c r="B314" s="719">
        <f>SUM(M58)</f>
        <v>35.7</v>
      </c>
      <c r="C314" s="719">
        <f>SUM(N58)</f>
        <v>18</v>
      </c>
      <c r="D314" s="719">
        <f t="shared" si="14"/>
        <v>642.6</v>
      </c>
      <c r="E314" s="1"/>
      <c r="F314" s="1"/>
      <c r="G314" s="1"/>
      <c r="H314" s="1"/>
      <c r="I314" s="1"/>
      <c r="J314" s="1"/>
      <c r="K314" s="1" t="s">
        <v>149</v>
      </c>
      <c r="L314" s="719">
        <f>SUM(M60)</f>
        <v>13.26</v>
      </c>
      <c r="M314" s="719">
        <f>SUM(N60)</f>
        <v>45</v>
      </c>
      <c r="N314" s="719">
        <f t="shared" si="15"/>
        <v>596.7</v>
      </c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2.75">
      <c r="A315" s="1" t="s">
        <v>150</v>
      </c>
      <c r="B315" s="719">
        <f>SUM(C109)</f>
        <v>33.6</v>
      </c>
      <c r="C315" s="719">
        <f>SUM(D109)</f>
        <v>18</v>
      </c>
      <c r="D315" s="719">
        <f t="shared" si="14"/>
        <v>604.8000000000001</v>
      </c>
      <c r="E315" s="1"/>
      <c r="F315" s="1"/>
      <c r="G315" s="1"/>
      <c r="H315" s="1"/>
      <c r="I315" s="1"/>
      <c r="J315" s="1"/>
      <c r="K315" s="1" t="s">
        <v>150</v>
      </c>
      <c r="L315" s="719">
        <f>SUM(C111)</f>
        <v>12.48</v>
      </c>
      <c r="M315" s="719">
        <f>SUM(D111)</f>
        <v>45</v>
      </c>
      <c r="N315" s="719">
        <f t="shared" si="15"/>
        <v>561.6</v>
      </c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2.75">
      <c r="A316" s="1" t="s">
        <v>151</v>
      </c>
      <c r="B316" s="719">
        <f>SUM(M109)</f>
        <v>35.17</v>
      </c>
      <c r="C316" s="719">
        <f>SUM(N109)</f>
        <v>18</v>
      </c>
      <c r="D316" s="719">
        <f t="shared" si="14"/>
        <v>633.0600000000001</v>
      </c>
      <c r="E316" s="1"/>
      <c r="F316" s="1"/>
      <c r="G316" s="1"/>
      <c r="H316" s="1"/>
      <c r="I316" s="1"/>
      <c r="J316" s="1"/>
      <c r="K316" s="1" t="s">
        <v>151</v>
      </c>
      <c r="L316" s="719">
        <f>SUM(M111)</f>
        <v>13.065</v>
      </c>
      <c r="M316" s="719">
        <f>SUM(N111)</f>
        <v>45</v>
      </c>
      <c r="N316" s="719">
        <f t="shared" si="15"/>
        <v>587.925</v>
      </c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2.75">
      <c r="A317" s="1" t="s">
        <v>152</v>
      </c>
      <c r="B317" s="719">
        <f>SUM(C160)</f>
        <v>38.08</v>
      </c>
      <c r="C317" s="719">
        <f>SUM(D160)</f>
        <v>18</v>
      </c>
      <c r="D317" s="719">
        <f t="shared" si="14"/>
        <v>685.4399999999999</v>
      </c>
      <c r="E317" s="1"/>
      <c r="F317" s="1"/>
      <c r="G317" s="1"/>
      <c r="H317" s="1"/>
      <c r="I317" s="1"/>
      <c r="J317" s="1"/>
      <c r="K317" s="1" t="s">
        <v>152</v>
      </c>
      <c r="L317" s="719">
        <f>SUM(C162)</f>
        <v>14.14</v>
      </c>
      <c r="M317" s="719">
        <f>SUM(D162)</f>
        <v>45</v>
      </c>
      <c r="N317" s="719">
        <f t="shared" si="15"/>
        <v>636.3000000000001</v>
      </c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2.75">
      <c r="A318" s="1" t="s">
        <v>160</v>
      </c>
      <c r="B318" s="719">
        <f>SUM(M160)</f>
        <v>0</v>
      </c>
      <c r="C318" s="719">
        <f>SUM(N160)</f>
        <v>18</v>
      </c>
      <c r="D318" s="719">
        <f t="shared" si="14"/>
        <v>0</v>
      </c>
      <c r="E318" s="1"/>
      <c r="F318" s="1"/>
      <c r="G318" s="1"/>
      <c r="H318" s="1"/>
      <c r="I318" s="1"/>
      <c r="J318" s="1"/>
      <c r="K318" s="1" t="s">
        <v>160</v>
      </c>
      <c r="L318" s="719">
        <f>SUM(M162)</f>
        <v>30.69</v>
      </c>
      <c r="M318" s="719">
        <f>SUM(N162)</f>
        <v>45</v>
      </c>
      <c r="N318" s="719">
        <f t="shared" si="15"/>
        <v>1381.05</v>
      </c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2.75">
      <c r="A319" s="1" t="s">
        <v>153</v>
      </c>
      <c r="B319" s="719">
        <f>SUM(C211)</f>
        <v>35.175</v>
      </c>
      <c r="C319" s="719">
        <f>SUM(D211)</f>
        <v>18</v>
      </c>
      <c r="D319" s="719">
        <f t="shared" si="14"/>
        <v>633.15</v>
      </c>
      <c r="E319" s="1"/>
      <c r="F319" s="1"/>
      <c r="G319" s="1"/>
      <c r="H319" s="1"/>
      <c r="I319" s="1"/>
      <c r="J319" s="1"/>
      <c r="K319" s="1" t="s">
        <v>153</v>
      </c>
      <c r="L319" s="719">
        <f>SUM(C213)</f>
        <v>13.065</v>
      </c>
      <c r="M319" s="719">
        <f>SUM(D213)</f>
        <v>45</v>
      </c>
      <c r="N319" s="719">
        <f t="shared" si="15"/>
        <v>587.925</v>
      </c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2.75">
      <c r="A320" s="1" t="s">
        <v>159</v>
      </c>
      <c r="B320" s="719">
        <f>SUM(M211)</f>
        <v>35.805</v>
      </c>
      <c r="C320" s="719">
        <f>SUM(N211)</f>
        <v>18</v>
      </c>
      <c r="D320" s="719">
        <f t="shared" si="14"/>
        <v>644.49</v>
      </c>
      <c r="E320" s="1"/>
      <c r="F320" s="1"/>
      <c r="G320" s="1"/>
      <c r="H320" s="1"/>
      <c r="I320" s="1"/>
      <c r="J320" s="1"/>
      <c r="K320" s="1" t="s">
        <v>159</v>
      </c>
      <c r="L320" s="719">
        <f>SUM(M213)</f>
        <v>13.299</v>
      </c>
      <c r="M320" s="719">
        <f>SUM(N213)</f>
        <v>45</v>
      </c>
      <c r="N320" s="719">
        <f t="shared" si="15"/>
        <v>598.4549999999999</v>
      </c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2.75">
      <c r="A321" s="1" t="s">
        <v>157</v>
      </c>
      <c r="B321" s="719">
        <f>SUM(C262)</f>
        <v>33.6</v>
      </c>
      <c r="C321" s="719">
        <f>SUM(D262)</f>
        <v>18</v>
      </c>
      <c r="D321" s="719">
        <f t="shared" si="14"/>
        <v>604.8000000000001</v>
      </c>
      <c r="E321" s="1"/>
      <c r="F321" s="1"/>
      <c r="G321" s="1"/>
      <c r="H321" s="1"/>
      <c r="I321" s="1"/>
      <c r="J321" s="1"/>
      <c r="K321" s="1" t="s">
        <v>157</v>
      </c>
      <c r="L321" s="719">
        <f>SUM(C264)</f>
        <v>12.48</v>
      </c>
      <c r="M321" s="719">
        <f>SUM(D264)</f>
        <v>45</v>
      </c>
      <c r="N321" s="719">
        <f t="shared" si="15"/>
        <v>561.6</v>
      </c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2.75">
      <c r="A322" s="1" t="s">
        <v>158</v>
      </c>
      <c r="B322" s="719">
        <f>SUM(M262)</f>
        <v>30.9225</v>
      </c>
      <c r="C322" s="719">
        <f>SUM(N262)</f>
        <v>18</v>
      </c>
      <c r="D322" s="719">
        <f t="shared" si="14"/>
        <v>556.605</v>
      </c>
      <c r="E322" s="1"/>
      <c r="F322" s="1"/>
      <c r="G322" s="1"/>
      <c r="H322" s="1"/>
      <c r="I322" s="1"/>
      <c r="J322" s="1"/>
      <c r="K322" s="1" t="s">
        <v>158</v>
      </c>
      <c r="L322" s="719">
        <f>SUM(M264)</f>
        <v>11.4855</v>
      </c>
      <c r="M322" s="719">
        <f>SUM(N264)</f>
        <v>45</v>
      </c>
      <c r="N322" s="719">
        <f t="shared" si="15"/>
        <v>516.8475</v>
      </c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2.75">
      <c r="A323" s="1" t="s">
        <v>187</v>
      </c>
      <c r="B323" s="719">
        <f>SUM(B311:B322)</f>
        <v>696.5775</v>
      </c>
      <c r="C323" s="719"/>
      <c r="D323" s="719">
        <f>SUM(D311:D322)</f>
        <v>8164.42</v>
      </c>
      <c r="E323" s="1"/>
      <c r="F323" s="1"/>
      <c r="G323" s="1"/>
      <c r="H323" s="1"/>
      <c r="I323" s="1"/>
      <c r="J323" s="1"/>
      <c r="K323" s="1" t="s">
        <v>187</v>
      </c>
      <c r="L323" s="719">
        <f>SUM(L311:L322)</f>
        <v>179.5445</v>
      </c>
      <c r="M323" s="719"/>
      <c r="N323" s="719">
        <f>SUM(N311:N322)</f>
        <v>8763.2025</v>
      </c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 t="s">
        <v>419</v>
      </c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2.75">
      <c r="A327" s="1"/>
      <c r="B327" s="1" t="s">
        <v>417</v>
      </c>
      <c r="C327" s="1"/>
      <c r="D327" s="1"/>
      <c r="E327" s="1"/>
      <c r="F327" s="1"/>
      <c r="G327" s="1"/>
      <c r="H327" s="1"/>
      <c r="I327" s="1"/>
      <c r="J327" s="1"/>
      <c r="K327" s="1" t="s">
        <v>449</v>
      </c>
      <c r="L327" s="1" t="s">
        <v>128</v>
      </c>
      <c r="M327" s="1" t="s">
        <v>414</v>
      </c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2.75">
      <c r="A328" s="1"/>
      <c r="B328" s="1" t="s">
        <v>449</v>
      </c>
      <c r="C328" s="1" t="s">
        <v>128</v>
      </c>
      <c r="D328" s="1" t="s">
        <v>414</v>
      </c>
      <c r="E328" s="1"/>
      <c r="F328" s="1"/>
      <c r="G328" s="1"/>
      <c r="H328" s="1"/>
      <c r="I328" s="1"/>
      <c r="J328" s="1" t="s">
        <v>282</v>
      </c>
      <c r="K328" s="719">
        <f>SUM(C11)</f>
        <v>450</v>
      </c>
      <c r="L328" s="719">
        <f>SUM(D11)</f>
        <v>0.1978</v>
      </c>
      <c r="M328" s="719">
        <f aca="true" t="shared" si="16" ref="M328:M339">SUM(K328*L328)</f>
        <v>89.01</v>
      </c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2.75">
      <c r="A329" s="1" t="s">
        <v>282</v>
      </c>
      <c r="B329" s="719">
        <f>SUM(C8)</f>
        <v>5.5</v>
      </c>
      <c r="C329" s="719">
        <f>SUM(D8)</f>
        <v>90</v>
      </c>
      <c r="D329" s="719">
        <f aca="true" t="shared" si="17" ref="D329:D340">SUM(B329*C329)</f>
        <v>495</v>
      </c>
      <c r="E329" s="1"/>
      <c r="F329" s="1"/>
      <c r="G329" s="1"/>
      <c r="H329" s="1"/>
      <c r="I329" s="1"/>
      <c r="J329" s="1" t="s">
        <v>147</v>
      </c>
      <c r="K329" s="719">
        <f>SUM(M11)</f>
        <v>450</v>
      </c>
      <c r="L329" s="719">
        <f>SUM(N11)</f>
        <v>0.1978</v>
      </c>
      <c r="M329" s="719">
        <f t="shared" si="16"/>
        <v>89.01</v>
      </c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2.75">
      <c r="A330" s="1" t="s">
        <v>147</v>
      </c>
      <c r="B330" s="719">
        <f>SUM(M8)</f>
        <v>5.73</v>
      </c>
      <c r="C330" s="719">
        <f>SUM(N8)</f>
        <v>90</v>
      </c>
      <c r="D330" s="719">
        <f t="shared" si="17"/>
        <v>515.7</v>
      </c>
      <c r="E330" s="1"/>
      <c r="F330" s="1"/>
      <c r="G330" s="1"/>
      <c r="H330" s="1"/>
      <c r="I330" s="1"/>
      <c r="J330" s="1" t="s">
        <v>148</v>
      </c>
      <c r="K330" s="719">
        <f>SUM(C62)</f>
        <v>0</v>
      </c>
      <c r="L330" s="719">
        <f>SUM(D62)</f>
        <v>0.1978</v>
      </c>
      <c r="M330" s="719">
        <f t="shared" si="16"/>
        <v>0</v>
      </c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2.75">
      <c r="A331" s="1" t="s">
        <v>148</v>
      </c>
      <c r="B331" s="719">
        <f>SUM(C59)</f>
        <v>4.6</v>
      </c>
      <c r="C331" s="719">
        <f>SUM(D59)</f>
        <v>78.26</v>
      </c>
      <c r="D331" s="719">
        <f t="shared" si="17"/>
        <v>359.996</v>
      </c>
      <c r="E331" s="1"/>
      <c r="F331" s="1"/>
      <c r="G331" s="1"/>
      <c r="H331" s="1"/>
      <c r="I331" s="1"/>
      <c r="J331" s="1" t="s">
        <v>149</v>
      </c>
      <c r="K331" s="719">
        <f>SUM(M62)</f>
        <v>450</v>
      </c>
      <c r="L331" s="719">
        <f>SUM(N62)</f>
        <v>0.1898</v>
      </c>
      <c r="M331" s="719">
        <f t="shared" si="16"/>
        <v>85.41</v>
      </c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2.75">
      <c r="A332" s="1" t="s">
        <v>149</v>
      </c>
      <c r="B332" s="719">
        <f>SUM(M59)</f>
        <v>12.75</v>
      </c>
      <c r="C332" s="719">
        <f>SUM(N59)</f>
        <v>90</v>
      </c>
      <c r="D332" s="719">
        <f t="shared" si="17"/>
        <v>1147.5</v>
      </c>
      <c r="E332" s="1"/>
      <c r="F332" s="1"/>
      <c r="G332" s="1"/>
      <c r="H332" s="1"/>
      <c r="I332" s="1"/>
      <c r="J332" s="1" t="s">
        <v>150</v>
      </c>
      <c r="K332" s="719">
        <f>SUM(C113)</f>
        <v>500</v>
      </c>
      <c r="L332" s="719">
        <f>SUM(D113)</f>
        <v>0.1898</v>
      </c>
      <c r="M332" s="719">
        <f t="shared" si="16"/>
        <v>94.89999999999999</v>
      </c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2.75">
      <c r="A333" s="1" t="s">
        <v>150</v>
      </c>
      <c r="B333" s="719">
        <f>SUM(C110)</f>
        <v>12</v>
      </c>
      <c r="C333" s="719">
        <f>SUM(D110)</f>
        <v>90</v>
      </c>
      <c r="D333" s="719">
        <f t="shared" si="17"/>
        <v>1080</v>
      </c>
      <c r="E333" s="1"/>
      <c r="F333" s="1"/>
      <c r="G333" s="1"/>
      <c r="H333" s="1"/>
      <c r="I333" s="1"/>
      <c r="J333" s="1" t="s">
        <v>151</v>
      </c>
      <c r="K333" s="719">
        <f>SUM(M113)</f>
        <v>500</v>
      </c>
      <c r="L333" s="719">
        <f>SUM(N113)</f>
        <v>0.1938</v>
      </c>
      <c r="M333" s="719">
        <f t="shared" si="16"/>
        <v>96.9</v>
      </c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2.75">
      <c r="A334" s="1" t="s">
        <v>151</v>
      </c>
      <c r="B334" s="719">
        <f>SUM(M110)</f>
        <v>12.5625</v>
      </c>
      <c r="C334" s="719">
        <f>SUM(N110)</f>
        <v>90</v>
      </c>
      <c r="D334" s="719">
        <f t="shared" si="17"/>
        <v>1130.625</v>
      </c>
      <c r="E334" s="1"/>
      <c r="F334" s="1"/>
      <c r="G334" s="1"/>
      <c r="H334" s="1"/>
      <c r="I334" s="1"/>
      <c r="J334" s="1" t="s">
        <v>152</v>
      </c>
      <c r="K334" s="719">
        <f>SUM(C164)</f>
        <v>500</v>
      </c>
      <c r="L334" s="719">
        <f>SUM(D164)</f>
        <v>0.1978</v>
      </c>
      <c r="M334" s="719">
        <f t="shared" si="16"/>
        <v>98.9</v>
      </c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2.75">
      <c r="A335" s="1" t="s">
        <v>152</v>
      </c>
      <c r="B335" s="719">
        <f>SUM(C161)</f>
        <v>13.6</v>
      </c>
      <c r="C335" s="719">
        <f>SUM(D161)</f>
        <v>90</v>
      </c>
      <c r="D335" s="719">
        <f t="shared" si="17"/>
        <v>1224</v>
      </c>
      <c r="E335" s="1"/>
      <c r="F335" s="1"/>
      <c r="G335" s="1"/>
      <c r="H335" s="1"/>
      <c r="I335" s="1"/>
      <c r="J335" s="1" t="s">
        <v>160</v>
      </c>
      <c r="K335" s="719">
        <f>SUM(M164)</f>
        <v>400</v>
      </c>
      <c r="L335" s="719">
        <f>SUM(N164)</f>
        <v>0.1978</v>
      </c>
      <c r="M335" s="719">
        <f t="shared" si="16"/>
        <v>79.12</v>
      </c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2.75">
      <c r="A336" s="1" t="s">
        <v>160</v>
      </c>
      <c r="B336" s="719">
        <f>SUM(M161)</f>
        <v>15.345</v>
      </c>
      <c r="C336" s="719">
        <f>SUM(N161)</f>
        <v>90</v>
      </c>
      <c r="D336" s="719">
        <f t="shared" si="17"/>
        <v>1381.05</v>
      </c>
      <c r="E336" s="1"/>
      <c r="F336" s="1"/>
      <c r="G336" s="1"/>
      <c r="H336" s="1"/>
      <c r="I336" s="1"/>
      <c r="J336" s="1" t="s">
        <v>153</v>
      </c>
      <c r="K336" s="719">
        <f>SUM(C215)</f>
        <v>500</v>
      </c>
      <c r="L336" s="719">
        <f>SUM(D215)</f>
        <v>0.1858</v>
      </c>
      <c r="M336" s="719">
        <f t="shared" si="16"/>
        <v>92.89999999999999</v>
      </c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2.75">
      <c r="A337" s="1" t="s">
        <v>153</v>
      </c>
      <c r="B337" s="719">
        <f>SUM(C212)</f>
        <v>5.17</v>
      </c>
      <c r="C337" s="719">
        <f>SUM(D212)</f>
        <v>90</v>
      </c>
      <c r="D337" s="719">
        <f t="shared" si="17"/>
        <v>465.3</v>
      </c>
      <c r="E337" s="1"/>
      <c r="F337" s="1"/>
      <c r="G337" s="1"/>
      <c r="H337" s="1"/>
      <c r="I337" s="1"/>
      <c r="J337" s="1" t="s">
        <v>159</v>
      </c>
      <c r="K337" s="719">
        <f>SUM(M215)</f>
        <v>300</v>
      </c>
      <c r="L337" s="719">
        <f>SUM(N215)</f>
        <v>0.1978</v>
      </c>
      <c r="M337" s="719">
        <f t="shared" si="16"/>
        <v>59.34</v>
      </c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2.75">
      <c r="A338" s="1" t="s">
        <v>159</v>
      </c>
      <c r="B338" s="719">
        <f>SUM(M212)</f>
        <v>5.94</v>
      </c>
      <c r="C338" s="719">
        <f>SUM(N212)</f>
        <v>90</v>
      </c>
      <c r="D338" s="719">
        <f t="shared" si="17"/>
        <v>534.6</v>
      </c>
      <c r="E338" s="1"/>
      <c r="F338" s="1"/>
      <c r="G338" s="1"/>
      <c r="H338" s="1"/>
      <c r="I338" s="1"/>
      <c r="J338" s="1" t="s">
        <v>157</v>
      </c>
      <c r="K338" s="719">
        <f>SUM(C266)</f>
        <v>250</v>
      </c>
      <c r="L338" s="719">
        <f>SUM(D266)</f>
        <v>0.1978</v>
      </c>
      <c r="M338" s="719">
        <f t="shared" si="16"/>
        <v>49.45</v>
      </c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2.75">
      <c r="A339" s="1" t="s">
        <v>157</v>
      </c>
      <c r="B339" s="719">
        <f>SUM(C263)</f>
        <v>5.75</v>
      </c>
      <c r="C339" s="719">
        <f>SUM(D263)</f>
        <v>90</v>
      </c>
      <c r="D339" s="719">
        <f t="shared" si="17"/>
        <v>517.5</v>
      </c>
      <c r="E339" s="1"/>
      <c r="F339" s="1"/>
      <c r="G339" s="1"/>
      <c r="H339" s="1"/>
      <c r="I339" s="1"/>
      <c r="J339" s="1" t="s">
        <v>158</v>
      </c>
      <c r="K339" s="719">
        <f>SUM(M266)</f>
        <v>850</v>
      </c>
      <c r="L339" s="719">
        <f>SUM(N266)</f>
        <v>0.1978</v>
      </c>
      <c r="M339" s="719">
        <f t="shared" si="16"/>
        <v>168.13</v>
      </c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2.75">
      <c r="A340" s="1" t="s">
        <v>158</v>
      </c>
      <c r="B340" s="719">
        <f>SUM(M263)</f>
        <v>6.5</v>
      </c>
      <c r="C340" s="719">
        <f>SUM(N263)</f>
        <v>90</v>
      </c>
      <c r="D340" s="719">
        <f t="shared" si="17"/>
        <v>585</v>
      </c>
      <c r="E340" s="1"/>
      <c r="F340" s="1"/>
      <c r="G340" s="1"/>
      <c r="H340" s="1"/>
      <c r="I340" s="1"/>
      <c r="J340" s="1" t="s">
        <v>187</v>
      </c>
      <c r="K340" s="719">
        <f>SUM(K328:K339)</f>
        <v>5150</v>
      </c>
      <c r="L340" s="719"/>
      <c r="M340" s="719">
        <f>SUM(M328:M339)</f>
        <v>1003.07</v>
      </c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2.75">
      <c r="A341" s="1" t="s">
        <v>187</v>
      </c>
      <c r="B341" s="719">
        <f>SUM(B329:B340)</f>
        <v>105.44749999999999</v>
      </c>
      <c r="C341" s="719"/>
      <c r="D341" s="719">
        <f>SUM(D329:D340)</f>
        <v>9436.271</v>
      </c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2.75">
      <c r="A344" s="1"/>
      <c r="B344" s="1" t="s">
        <v>418</v>
      </c>
      <c r="C344" s="1"/>
      <c r="D344" s="1"/>
      <c r="E344" s="1"/>
      <c r="F344" s="1"/>
      <c r="G344" s="1"/>
      <c r="H344" s="1"/>
      <c r="I344" s="1"/>
      <c r="J344" s="1"/>
      <c r="K344" s="1" t="s">
        <v>420</v>
      </c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2.75">
      <c r="A345" s="1"/>
      <c r="B345" s="1" t="s">
        <v>449</v>
      </c>
      <c r="C345" s="1" t="s">
        <v>128</v>
      </c>
      <c r="D345" s="1" t="s">
        <v>414</v>
      </c>
      <c r="E345" s="1"/>
      <c r="F345" s="1"/>
      <c r="G345" s="1"/>
      <c r="H345" s="1"/>
      <c r="I345" s="1"/>
      <c r="J345" s="1"/>
      <c r="K345" s="1" t="s">
        <v>449</v>
      </c>
      <c r="L345" s="1" t="s">
        <v>128</v>
      </c>
      <c r="M345" s="1" t="s">
        <v>414</v>
      </c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2.75">
      <c r="A346" s="1" t="s">
        <v>282</v>
      </c>
      <c r="B346" s="719">
        <v>1</v>
      </c>
      <c r="C346" s="719">
        <f>SUM(D10)</f>
        <v>7.5</v>
      </c>
      <c r="D346" s="719">
        <f>SUM(E10)</f>
        <v>0</v>
      </c>
      <c r="E346" s="1"/>
      <c r="F346" s="1"/>
      <c r="G346" s="1"/>
      <c r="H346" s="1"/>
      <c r="I346" s="1"/>
      <c r="J346" s="1" t="s">
        <v>282</v>
      </c>
      <c r="K346" s="719">
        <f>SUM(C12)</f>
        <v>0</v>
      </c>
      <c r="L346" s="719">
        <f>SUM(E12)</f>
        <v>0</v>
      </c>
      <c r="M346" s="719">
        <f aca="true" t="shared" si="18" ref="M346:M357">SUM(K346*L346)</f>
        <v>0</v>
      </c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2.75">
      <c r="A347" s="1" t="s">
        <v>147</v>
      </c>
      <c r="B347" s="719">
        <v>2</v>
      </c>
      <c r="C347" s="719">
        <f>SUM(N10)</f>
        <v>7.5</v>
      </c>
      <c r="D347" s="719">
        <f aca="true" t="shared" si="19" ref="D347:D357">SUM(B347*C347)</f>
        <v>15</v>
      </c>
      <c r="E347" s="1"/>
      <c r="F347" s="1"/>
      <c r="G347" s="1"/>
      <c r="H347" s="1"/>
      <c r="I347" s="1"/>
      <c r="J347" s="1" t="s">
        <v>147</v>
      </c>
      <c r="K347" s="719">
        <f>SUM(M12)</f>
        <v>0</v>
      </c>
      <c r="L347" s="719">
        <f>SUM(N12)</f>
        <v>0</v>
      </c>
      <c r="M347" s="719">
        <f t="shared" si="18"/>
        <v>0</v>
      </c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2.75">
      <c r="A348" s="1" t="s">
        <v>148</v>
      </c>
      <c r="B348" s="719">
        <v>3</v>
      </c>
      <c r="C348" s="719">
        <f>SUM(D61)</f>
        <v>7.5</v>
      </c>
      <c r="D348" s="719">
        <f t="shared" si="19"/>
        <v>22.5</v>
      </c>
      <c r="E348" s="1"/>
      <c r="F348" s="1"/>
      <c r="G348" s="1"/>
      <c r="H348" s="1"/>
      <c r="I348" s="1"/>
      <c r="J348" s="1" t="s">
        <v>148</v>
      </c>
      <c r="K348" s="719">
        <f>SUM(C63)</f>
        <v>0</v>
      </c>
      <c r="L348" s="719">
        <f>SUM(D63)</f>
        <v>0</v>
      </c>
      <c r="M348" s="719">
        <f t="shared" si="18"/>
        <v>0</v>
      </c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2.75">
      <c r="A349" s="1" t="s">
        <v>149</v>
      </c>
      <c r="B349" s="719">
        <v>4</v>
      </c>
      <c r="C349" s="719">
        <f>SUM(N61)</f>
        <v>7.5</v>
      </c>
      <c r="D349" s="719">
        <f t="shared" si="19"/>
        <v>30</v>
      </c>
      <c r="E349" s="1"/>
      <c r="F349" s="1"/>
      <c r="G349" s="1"/>
      <c r="H349" s="1"/>
      <c r="I349" s="1"/>
      <c r="J349" s="1" t="s">
        <v>149</v>
      </c>
      <c r="K349" s="719">
        <f>SUM(M63)</f>
        <v>0</v>
      </c>
      <c r="L349" s="719">
        <f>SUM(N63)</f>
        <v>0</v>
      </c>
      <c r="M349" s="719">
        <f t="shared" si="18"/>
        <v>0</v>
      </c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2.75">
      <c r="A350" s="1" t="s">
        <v>150</v>
      </c>
      <c r="B350" s="719">
        <v>5</v>
      </c>
      <c r="C350" s="719">
        <f>SUM(D112)</f>
        <v>7.5</v>
      </c>
      <c r="D350" s="719">
        <f t="shared" si="19"/>
        <v>37.5</v>
      </c>
      <c r="E350" s="1"/>
      <c r="F350" s="1"/>
      <c r="G350" s="1"/>
      <c r="H350" s="1"/>
      <c r="I350" s="1"/>
      <c r="J350" s="1" t="s">
        <v>150</v>
      </c>
      <c r="K350" s="719">
        <f>SUM(M114)</f>
        <v>0</v>
      </c>
      <c r="L350" s="719">
        <f>SUM(N114)</f>
        <v>0</v>
      </c>
      <c r="M350" s="719">
        <f t="shared" si="18"/>
        <v>0</v>
      </c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2.75">
      <c r="A351" s="1" t="s">
        <v>151</v>
      </c>
      <c r="B351" s="719">
        <v>6</v>
      </c>
      <c r="C351" s="719">
        <f>SUM(N112)</f>
        <v>7.5</v>
      </c>
      <c r="D351" s="719">
        <f t="shared" si="19"/>
        <v>45</v>
      </c>
      <c r="E351" s="1"/>
      <c r="F351" s="1"/>
      <c r="G351" s="1"/>
      <c r="H351" s="1"/>
      <c r="I351" s="1"/>
      <c r="J351" s="1" t="s">
        <v>151</v>
      </c>
      <c r="K351" s="719">
        <f>SUM(M114)</f>
        <v>0</v>
      </c>
      <c r="L351" s="719">
        <f>SUM(N114)</f>
        <v>0</v>
      </c>
      <c r="M351" s="719">
        <f t="shared" si="18"/>
        <v>0</v>
      </c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2.75">
      <c r="A352" s="1" t="s">
        <v>152</v>
      </c>
      <c r="B352" s="719">
        <v>7</v>
      </c>
      <c r="C352" s="719">
        <f>SUM(D163)</f>
        <v>7.5</v>
      </c>
      <c r="D352" s="719">
        <f t="shared" si="19"/>
        <v>52.5</v>
      </c>
      <c r="E352" s="1"/>
      <c r="F352" s="1"/>
      <c r="G352" s="1"/>
      <c r="H352" s="1"/>
      <c r="I352" s="1"/>
      <c r="J352" s="1" t="s">
        <v>152</v>
      </c>
      <c r="K352" s="719">
        <f>SUM(C165)</f>
        <v>0</v>
      </c>
      <c r="L352" s="719">
        <f>SUM(D165)</f>
        <v>0</v>
      </c>
      <c r="M352" s="719">
        <f t="shared" si="18"/>
        <v>0</v>
      </c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2.75">
      <c r="A353" s="1" t="s">
        <v>160</v>
      </c>
      <c r="B353" s="719">
        <v>8</v>
      </c>
      <c r="C353" s="719">
        <f>SUM(N163)</f>
        <v>7.5</v>
      </c>
      <c r="D353" s="719">
        <f t="shared" si="19"/>
        <v>60</v>
      </c>
      <c r="E353" s="1"/>
      <c r="F353" s="1"/>
      <c r="G353" s="1"/>
      <c r="H353" s="1"/>
      <c r="I353" s="1"/>
      <c r="J353" s="1" t="s">
        <v>160</v>
      </c>
      <c r="K353" s="719">
        <f>SUM(M165)</f>
        <v>0</v>
      </c>
      <c r="L353" s="719">
        <f>SUM(N165)</f>
        <v>0</v>
      </c>
      <c r="M353" s="719">
        <f t="shared" si="18"/>
        <v>0</v>
      </c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2.75">
      <c r="A354" s="1" t="s">
        <v>153</v>
      </c>
      <c r="B354" s="719">
        <v>9</v>
      </c>
      <c r="C354" s="719">
        <f>SUM(D214)</f>
        <v>7.5</v>
      </c>
      <c r="D354" s="719">
        <f t="shared" si="19"/>
        <v>67.5</v>
      </c>
      <c r="E354" s="1"/>
      <c r="F354" s="1"/>
      <c r="G354" s="1"/>
      <c r="H354" s="1"/>
      <c r="I354" s="1"/>
      <c r="J354" s="1" t="s">
        <v>153</v>
      </c>
      <c r="K354" s="719">
        <f>SUM(C216)</f>
        <v>0</v>
      </c>
      <c r="L354" s="719">
        <f>SUM(D216)</f>
        <v>0</v>
      </c>
      <c r="M354" s="719">
        <f t="shared" si="18"/>
        <v>0</v>
      </c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2.75">
      <c r="A355" s="1" t="s">
        <v>159</v>
      </c>
      <c r="B355" s="719">
        <v>10</v>
      </c>
      <c r="C355" s="719">
        <f>SUM(N214)</f>
        <v>7.5</v>
      </c>
      <c r="D355" s="719">
        <f t="shared" si="19"/>
        <v>75</v>
      </c>
      <c r="E355" s="1"/>
      <c r="F355" s="1"/>
      <c r="G355" s="1"/>
      <c r="H355" s="1"/>
      <c r="I355" s="1"/>
      <c r="J355" s="1" t="s">
        <v>159</v>
      </c>
      <c r="K355" s="719">
        <f>SUM(M216)</f>
        <v>0</v>
      </c>
      <c r="L355" s="719">
        <f>SUM(N216)</f>
        <v>0</v>
      </c>
      <c r="M355" s="719">
        <f t="shared" si="18"/>
        <v>0</v>
      </c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2.75">
      <c r="A356" s="1" t="s">
        <v>157</v>
      </c>
      <c r="B356" s="719">
        <v>11</v>
      </c>
      <c r="C356" s="719">
        <f>SUM(D265)</f>
        <v>5</v>
      </c>
      <c r="D356" s="719">
        <f t="shared" si="19"/>
        <v>55</v>
      </c>
      <c r="E356" s="1"/>
      <c r="F356" s="1"/>
      <c r="G356" s="1"/>
      <c r="H356" s="1"/>
      <c r="I356" s="1"/>
      <c r="J356" s="1" t="s">
        <v>157</v>
      </c>
      <c r="K356" s="719">
        <f>SUM(C267)</f>
        <v>0</v>
      </c>
      <c r="L356" s="719">
        <f>SUM(D267)</f>
        <v>0</v>
      </c>
      <c r="M356" s="719">
        <f t="shared" si="18"/>
        <v>0</v>
      </c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2.75">
      <c r="A357" s="1" t="s">
        <v>158</v>
      </c>
      <c r="B357" s="719">
        <v>12</v>
      </c>
      <c r="C357" s="719">
        <f>SUM(N265)</f>
        <v>5</v>
      </c>
      <c r="D357" s="719">
        <f t="shared" si="19"/>
        <v>60</v>
      </c>
      <c r="E357" s="1"/>
      <c r="F357" s="1"/>
      <c r="G357" s="1"/>
      <c r="H357" s="1"/>
      <c r="I357" s="1"/>
      <c r="J357" s="1" t="s">
        <v>158</v>
      </c>
      <c r="K357" s="719">
        <f>SUM(M267)</f>
        <v>0</v>
      </c>
      <c r="L357" s="719">
        <f>SUM(N267)</f>
        <v>0</v>
      </c>
      <c r="M357" s="719">
        <f t="shared" si="18"/>
        <v>0</v>
      </c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2.75">
      <c r="A358" s="1" t="s">
        <v>187</v>
      </c>
      <c r="B358" s="719">
        <f>SUM(B346:B357)</f>
        <v>78</v>
      </c>
      <c r="C358" s="719"/>
      <c r="D358" s="719">
        <f>SUM(D346:D357)</f>
        <v>520</v>
      </c>
      <c r="E358" s="1"/>
      <c r="F358" s="1"/>
      <c r="G358" s="1"/>
      <c r="H358" s="1"/>
      <c r="I358" s="1"/>
      <c r="J358" s="1" t="s">
        <v>187</v>
      </c>
      <c r="K358" s="719">
        <f>SUM(K346:K357)</f>
        <v>0</v>
      </c>
      <c r="L358" s="719"/>
      <c r="M358" s="719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2.75">
      <c r="A362" s="1"/>
      <c r="B362" s="1" t="s">
        <v>421</v>
      </c>
      <c r="C362" s="1"/>
      <c r="D362" s="1"/>
      <c r="E362" s="1"/>
      <c r="F362" s="1"/>
      <c r="G362" s="1"/>
      <c r="H362" s="1"/>
      <c r="I362" s="1"/>
      <c r="J362" s="1"/>
      <c r="K362" s="1" t="s">
        <v>422</v>
      </c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2.75">
      <c r="A363" s="1"/>
      <c r="B363" s="1" t="s">
        <v>449</v>
      </c>
      <c r="C363" s="1" t="s">
        <v>128</v>
      </c>
      <c r="D363" s="1" t="s">
        <v>414</v>
      </c>
      <c r="E363" s="1"/>
      <c r="F363" s="1"/>
      <c r="G363" s="1"/>
      <c r="H363" s="1"/>
      <c r="I363" s="1"/>
      <c r="J363" s="1"/>
      <c r="K363" s="1" t="s">
        <v>449</v>
      </c>
      <c r="L363" s="1" t="s">
        <v>128</v>
      </c>
      <c r="M363" s="1" t="s">
        <v>414</v>
      </c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2.75">
      <c r="A364" s="1" t="s">
        <v>282</v>
      </c>
      <c r="B364" s="719">
        <f>SUM(C13)</f>
        <v>0</v>
      </c>
      <c r="C364" s="719">
        <f>SUM(D13)</f>
        <v>0</v>
      </c>
      <c r="D364" s="719">
        <f aca="true" t="shared" si="20" ref="D364:D375">SUM(B364*C364)</f>
        <v>0</v>
      </c>
      <c r="E364" s="1"/>
      <c r="F364" s="1"/>
      <c r="G364" s="1"/>
      <c r="H364" s="1"/>
      <c r="I364" s="1"/>
      <c r="J364" s="1" t="s">
        <v>282</v>
      </c>
      <c r="K364" s="719">
        <f>SUM(C14)</f>
        <v>0</v>
      </c>
      <c r="L364" s="719">
        <f>SUM(D14)</f>
        <v>0</v>
      </c>
      <c r="M364" s="719">
        <f aca="true" t="shared" si="21" ref="M364:M375">SUM(K364*L364)</f>
        <v>0</v>
      </c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2.75">
      <c r="A365" s="1" t="s">
        <v>147</v>
      </c>
      <c r="B365" s="719">
        <f>SUM(M13)</f>
        <v>0</v>
      </c>
      <c r="C365" s="719">
        <f>SUM(N13)</f>
        <v>0</v>
      </c>
      <c r="D365" s="719">
        <f t="shared" si="20"/>
        <v>0</v>
      </c>
      <c r="E365" s="1"/>
      <c r="F365" s="1"/>
      <c r="G365" s="1"/>
      <c r="H365" s="1"/>
      <c r="I365" s="1"/>
      <c r="J365" s="1" t="s">
        <v>147</v>
      </c>
      <c r="K365" s="719">
        <f>SUM(M14)</f>
        <v>0</v>
      </c>
      <c r="L365" s="719">
        <f>SUM(N14)</f>
        <v>0</v>
      </c>
      <c r="M365" s="719">
        <f t="shared" si="21"/>
        <v>0</v>
      </c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2.75">
      <c r="A366" s="1" t="s">
        <v>148</v>
      </c>
      <c r="B366" s="719">
        <f>SUM(C64)</f>
        <v>0</v>
      </c>
      <c r="C366" s="719">
        <f>SUM(D64)</f>
        <v>0</v>
      </c>
      <c r="D366" s="719">
        <f t="shared" si="20"/>
        <v>0</v>
      </c>
      <c r="E366" s="1"/>
      <c r="F366" s="1"/>
      <c r="G366" s="1"/>
      <c r="H366" s="1"/>
      <c r="I366" s="1"/>
      <c r="J366" s="1" t="s">
        <v>148</v>
      </c>
      <c r="K366" s="719">
        <f>SUM(C65)</f>
        <v>0</v>
      </c>
      <c r="L366" s="719">
        <f>SUM(D65)</f>
        <v>0</v>
      </c>
      <c r="M366" s="719">
        <f t="shared" si="21"/>
        <v>0</v>
      </c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2.75">
      <c r="A367" s="1" t="s">
        <v>149</v>
      </c>
      <c r="B367" s="719">
        <f>SUM(M64)</f>
        <v>0</v>
      </c>
      <c r="C367" s="719">
        <f>SUM(N64)</f>
        <v>0</v>
      </c>
      <c r="D367" s="719">
        <f t="shared" si="20"/>
        <v>0</v>
      </c>
      <c r="E367" s="1"/>
      <c r="F367" s="1"/>
      <c r="G367" s="1"/>
      <c r="H367" s="1"/>
      <c r="I367" s="1"/>
      <c r="J367" s="1" t="s">
        <v>149</v>
      </c>
      <c r="K367" s="719">
        <f>SUM(M65)</f>
        <v>0</v>
      </c>
      <c r="L367" s="719">
        <f>SUM(N65)</f>
        <v>0</v>
      </c>
      <c r="M367" s="719">
        <f t="shared" si="21"/>
        <v>0</v>
      </c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2.75">
      <c r="A368" s="1" t="s">
        <v>150</v>
      </c>
      <c r="B368" s="719">
        <f>SUM(C115)</f>
        <v>0</v>
      </c>
      <c r="C368" s="719">
        <f>SUM(D115)</f>
        <v>0</v>
      </c>
      <c r="D368" s="719">
        <f t="shared" si="20"/>
        <v>0</v>
      </c>
      <c r="E368" s="1"/>
      <c r="F368" s="1"/>
      <c r="G368" s="1"/>
      <c r="H368" s="1"/>
      <c r="I368" s="1"/>
      <c r="J368" s="1" t="s">
        <v>150</v>
      </c>
      <c r="K368" s="719">
        <f>SUM(C116)</f>
        <v>0</v>
      </c>
      <c r="L368" s="719">
        <f>SUM(D116)</f>
        <v>0</v>
      </c>
      <c r="M368" s="719">
        <f t="shared" si="21"/>
        <v>0</v>
      </c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2.75">
      <c r="A369" s="1" t="s">
        <v>151</v>
      </c>
      <c r="B369" s="719">
        <f>SUM(M115)</f>
        <v>0</v>
      </c>
      <c r="C369" s="719">
        <f>SUM(N115)</f>
        <v>0</v>
      </c>
      <c r="D369" s="719">
        <f t="shared" si="20"/>
        <v>0</v>
      </c>
      <c r="E369" s="1"/>
      <c r="F369" s="1"/>
      <c r="G369" s="1"/>
      <c r="H369" s="1"/>
      <c r="I369" s="1"/>
      <c r="J369" s="1" t="s">
        <v>151</v>
      </c>
      <c r="K369" s="719">
        <f>SUM(M116)</f>
        <v>0</v>
      </c>
      <c r="L369" s="719">
        <f>SUM(N116)</f>
        <v>0</v>
      </c>
      <c r="M369" s="719">
        <f t="shared" si="21"/>
        <v>0</v>
      </c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2.75">
      <c r="A370" s="1" t="s">
        <v>152</v>
      </c>
      <c r="B370" s="719">
        <f>SUM(C166)</f>
        <v>0</v>
      </c>
      <c r="C370" s="719">
        <f>SUM(D166)</f>
        <v>0</v>
      </c>
      <c r="D370" s="719">
        <f t="shared" si="20"/>
        <v>0</v>
      </c>
      <c r="E370" s="1"/>
      <c r="F370" s="1"/>
      <c r="G370" s="1"/>
      <c r="H370" s="1"/>
      <c r="I370" s="1"/>
      <c r="J370" s="1" t="s">
        <v>152</v>
      </c>
      <c r="K370" s="719">
        <f>SUM(C167)</f>
        <v>0</v>
      </c>
      <c r="L370" s="719">
        <f>SUM(D167)</f>
        <v>0</v>
      </c>
      <c r="M370" s="719">
        <f t="shared" si="21"/>
        <v>0</v>
      </c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2.75">
      <c r="A371" s="1" t="s">
        <v>160</v>
      </c>
      <c r="B371" s="719">
        <f>SUM(M166)</f>
        <v>0</v>
      </c>
      <c r="C371" s="719">
        <f>SUM(N166)</f>
        <v>0</v>
      </c>
      <c r="D371" s="719">
        <f t="shared" si="20"/>
        <v>0</v>
      </c>
      <c r="E371" s="1"/>
      <c r="F371" s="1"/>
      <c r="G371" s="1"/>
      <c r="H371" s="1"/>
      <c r="I371" s="1"/>
      <c r="J371" s="1" t="s">
        <v>160</v>
      </c>
      <c r="K371" s="719">
        <f>SUM(M167)</f>
        <v>0</v>
      </c>
      <c r="L371" s="719">
        <f>SUM(L370)</f>
        <v>0</v>
      </c>
      <c r="M371" s="719">
        <f t="shared" si="21"/>
        <v>0</v>
      </c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2.75">
      <c r="A372" s="1" t="s">
        <v>153</v>
      </c>
      <c r="B372" s="719">
        <f>SUM(C217)</f>
        <v>0</v>
      </c>
      <c r="C372" s="719">
        <f>SUM(D217)</f>
        <v>0</v>
      </c>
      <c r="D372" s="719">
        <f t="shared" si="20"/>
        <v>0</v>
      </c>
      <c r="E372" s="1"/>
      <c r="F372" s="1"/>
      <c r="G372" s="1"/>
      <c r="H372" s="1"/>
      <c r="I372" s="1"/>
      <c r="J372" s="1" t="s">
        <v>153</v>
      </c>
      <c r="K372" s="719">
        <f>SUM(C218)</f>
        <v>0</v>
      </c>
      <c r="L372" s="719">
        <f>SUM(D218)</f>
        <v>0</v>
      </c>
      <c r="M372" s="719">
        <f t="shared" si="21"/>
        <v>0</v>
      </c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2.75">
      <c r="A373" s="1" t="s">
        <v>159</v>
      </c>
      <c r="B373" s="719">
        <f>SUM(M217)</f>
        <v>0</v>
      </c>
      <c r="C373" s="719">
        <f>SUM(N217)</f>
        <v>0</v>
      </c>
      <c r="D373" s="719">
        <f t="shared" si="20"/>
        <v>0</v>
      </c>
      <c r="E373" s="1"/>
      <c r="F373" s="1"/>
      <c r="G373" s="1"/>
      <c r="H373" s="1"/>
      <c r="I373" s="1"/>
      <c r="J373" s="1" t="s">
        <v>159</v>
      </c>
      <c r="K373" s="719">
        <f>SUM(M218)</f>
        <v>0</v>
      </c>
      <c r="L373" s="719">
        <f>SUM(N218)</f>
        <v>0</v>
      </c>
      <c r="M373" s="719">
        <f t="shared" si="21"/>
        <v>0</v>
      </c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2.75">
      <c r="A374" s="1" t="s">
        <v>157</v>
      </c>
      <c r="B374" s="719">
        <f>SUM(C268)</f>
        <v>0</v>
      </c>
      <c r="C374" s="719">
        <f>SUM(D268)</f>
        <v>0</v>
      </c>
      <c r="D374" s="719">
        <f t="shared" si="20"/>
        <v>0</v>
      </c>
      <c r="E374" s="1"/>
      <c r="F374" s="1"/>
      <c r="G374" s="1"/>
      <c r="H374" s="1"/>
      <c r="I374" s="1"/>
      <c r="J374" s="1" t="s">
        <v>157</v>
      </c>
      <c r="K374" s="719">
        <f>SUM(C269)</f>
        <v>0</v>
      </c>
      <c r="L374" s="719">
        <f>SUM(D269)</f>
        <v>0</v>
      </c>
      <c r="M374" s="719">
        <f t="shared" si="21"/>
        <v>0</v>
      </c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2.75">
      <c r="A375" s="1" t="s">
        <v>158</v>
      </c>
      <c r="B375" s="719">
        <f>SUM(M268)</f>
        <v>0</v>
      </c>
      <c r="C375" s="719">
        <f>SUM(N268)</f>
        <v>0</v>
      </c>
      <c r="D375" s="719">
        <f t="shared" si="20"/>
        <v>0</v>
      </c>
      <c r="E375" s="1"/>
      <c r="F375" s="1"/>
      <c r="G375" s="1"/>
      <c r="H375" s="1"/>
      <c r="I375" s="1"/>
      <c r="J375" s="1" t="s">
        <v>158</v>
      </c>
      <c r="K375" s="719">
        <f>SUM(M269)</f>
        <v>0</v>
      </c>
      <c r="L375" s="719">
        <f>SUM(N269)</f>
        <v>0</v>
      </c>
      <c r="M375" s="719">
        <f t="shared" si="21"/>
        <v>0</v>
      </c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2.75">
      <c r="A376" s="725" t="s">
        <v>187</v>
      </c>
      <c r="B376" s="719">
        <f>SUM(B364:B375)</f>
        <v>0</v>
      </c>
      <c r="C376" s="719"/>
      <c r="D376" s="719">
        <f>SUM(D364:D375)</f>
        <v>0</v>
      </c>
      <c r="E376" s="1"/>
      <c r="F376" s="1"/>
      <c r="G376" s="1"/>
      <c r="H376" s="1"/>
      <c r="I376" s="1"/>
      <c r="J376" s="1" t="s">
        <v>187</v>
      </c>
      <c r="K376" s="719">
        <f>SUM(K364:K375)</f>
        <v>0</v>
      </c>
      <c r="L376" s="719"/>
      <c r="M376" s="719">
        <f>SUM(M364:M375)</f>
        <v>0</v>
      </c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2.75">
      <c r="A377" s="1"/>
      <c r="B377" s="1"/>
      <c r="C377" s="1"/>
      <c r="D377" s="1"/>
      <c r="E377" s="1"/>
      <c r="F377" s="719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2.75">
      <c r="A378" s="1"/>
      <c r="B378" s="1"/>
      <c r="C378" s="1" t="s">
        <v>282</v>
      </c>
      <c r="D378" s="1" t="s">
        <v>147</v>
      </c>
      <c r="E378" s="1" t="s">
        <v>148</v>
      </c>
      <c r="F378" s="1" t="s">
        <v>149</v>
      </c>
      <c r="G378" s="1" t="s">
        <v>150</v>
      </c>
      <c r="H378" s="1" t="s">
        <v>151</v>
      </c>
      <c r="I378" s="1" t="s">
        <v>152</v>
      </c>
      <c r="J378" s="1" t="s">
        <v>160</v>
      </c>
      <c r="K378" s="1" t="s">
        <v>153</v>
      </c>
      <c r="L378" s="1" t="s">
        <v>159</v>
      </c>
      <c r="M378" s="1" t="s">
        <v>157</v>
      </c>
      <c r="N378" s="1" t="s">
        <v>158</v>
      </c>
      <c r="O378" s="1" t="s">
        <v>187</v>
      </c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2.75">
      <c r="A379" s="1" t="s">
        <v>451</v>
      </c>
      <c r="B379" s="1"/>
      <c r="C379" s="719">
        <f>SUM(C22)</f>
        <v>1000</v>
      </c>
      <c r="D379" s="719">
        <f>SUM(M22)</f>
        <v>1000</v>
      </c>
      <c r="E379" s="719">
        <f>SUM(C73)</f>
        <v>1000</v>
      </c>
      <c r="F379" s="719">
        <f>SUM(M73)</f>
        <v>1000</v>
      </c>
      <c r="G379" s="719">
        <f>SUM(C124)</f>
        <v>1000</v>
      </c>
      <c r="H379" s="719">
        <f>SUM(M124)</f>
        <v>1000</v>
      </c>
      <c r="I379" s="719">
        <f>SUM(C175)</f>
        <v>1000</v>
      </c>
      <c r="J379" s="719">
        <f>SUM(M175)</f>
        <v>1000</v>
      </c>
      <c r="K379" s="719">
        <f>SUM(C226)</f>
        <v>1000</v>
      </c>
      <c r="L379" s="719">
        <f>SUM(M226)</f>
        <v>1000</v>
      </c>
      <c r="M379" s="724">
        <f>SUM(C277)</f>
        <v>1000</v>
      </c>
      <c r="N379" s="719">
        <f>SUM(M277)</f>
        <v>1000</v>
      </c>
      <c r="O379" s="719">
        <f aca="true" t="shared" si="22" ref="O379:O385">SUM(C379:N379)</f>
        <v>12000</v>
      </c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2.75">
      <c r="A380" s="1" t="s">
        <v>17</v>
      </c>
      <c r="B380" s="1"/>
      <c r="C380" s="719">
        <f>SUM(D293)</f>
        <v>1776.44</v>
      </c>
      <c r="D380" s="719">
        <f>SUM(D294)</f>
        <v>1821.3500000000001</v>
      </c>
      <c r="E380" s="719">
        <f>SUM(D295)</f>
        <v>2418.379965</v>
      </c>
      <c r="F380" s="719">
        <f>SUM(D296)</f>
        <v>1451.714</v>
      </c>
      <c r="G380" s="719">
        <f>SUM(D297)</f>
        <v>2190</v>
      </c>
      <c r="H380" s="719">
        <f>SUM(D298)</f>
        <v>2160</v>
      </c>
      <c r="I380" s="719">
        <f>SUM(D299)</f>
        <v>1798.255</v>
      </c>
      <c r="J380" s="719">
        <f>SUM(D300)</f>
        <v>1710.3491999999999</v>
      </c>
      <c r="K380" s="719">
        <f>SUM(D301)</f>
        <v>1288.72</v>
      </c>
      <c r="L380" s="719">
        <f>SUM(D302)</f>
        <v>1364.3519999999999</v>
      </c>
      <c r="M380" s="719">
        <f>SUM(D303)</f>
        <v>749.6999999999999</v>
      </c>
      <c r="N380" s="719">
        <f>SUM(D304)</f>
        <v>835.28</v>
      </c>
      <c r="O380" s="719">
        <f t="shared" si="22"/>
        <v>19564.540165000002</v>
      </c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2.75">
      <c r="A381" s="1" t="s">
        <v>452</v>
      </c>
      <c r="B381" s="1"/>
      <c r="C381" s="719">
        <f>SUM(N293)</f>
        <v>1877.337</v>
      </c>
      <c r="D381" s="719">
        <f>SUM(N294)</f>
        <v>1885.68072</v>
      </c>
      <c r="E381" s="719">
        <f>SUM(N295)</f>
        <v>1299.28998948</v>
      </c>
      <c r="F381" s="719">
        <f>SUM(N296)</f>
        <v>1632.82</v>
      </c>
      <c r="G381" s="719">
        <f>SUM(N297)</f>
        <v>1191.72</v>
      </c>
      <c r="H381" s="719">
        <f>SUM(N298)</f>
        <v>1170.42</v>
      </c>
      <c r="I381" s="719">
        <f>SUM(N299)</f>
        <v>1282.84975</v>
      </c>
      <c r="J381" s="719">
        <f>SUM(N300)</f>
        <v>1395.71985</v>
      </c>
      <c r="K381" s="719">
        <f>SUM(N301)</f>
        <v>1377.7875</v>
      </c>
      <c r="L381" s="719">
        <f>SUM(N302)</f>
        <v>1239.3645</v>
      </c>
      <c r="M381" s="719">
        <f>SUM(N303)</f>
        <v>1340.16</v>
      </c>
      <c r="N381" s="719">
        <f>SUM(N304)</f>
        <v>2189.9640000000004</v>
      </c>
      <c r="O381" s="719">
        <f t="shared" si="22"/>
        <v>17883.11330948</v>
      </c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2.75">
      <c r="A382" s="1" t="s">
        <v>3</v>
      </c>
      <c r="B382" s="1"/>
      <c r="C382" s="719">
        <f>SUM(D311)</f>
        <v>660</v>
      </c>
      <c r="D382" s="719">
        <f>SUM(D312)</f>
        <v>1821.3500000000001</v>
      </c>
      <c r="E382" s="719">
        <f>SUM(D313)</f>
        <v>678.125</v>
      </c>
      <c r="F382" s="719">
        <f>SUM(D314)</f>
        <v>642.6</v>
      </c>
      <c r="G382" s="719">
        <f>SUM(D315)</f>
        <v>604.8000000000001</v>
      </c>
      <c r="H382" s="719">
        <f>SUM(D316)</f>
        <v>633.0600000000001</v>
      </c>
      <c r="I382" s="719">
        <f>SUM(D317)</f>
        <v>685.4399999999999</v>
      </c>
      <c r="J382" s="719">
        <f>SUM(D318)</f>
        <v>0</v>
      </c>
      <c r="K382" s="719">
        <f>SUM(D319)</f>
        <v>633.15</v>
      </c>
      <c r="L382" s="719">
        <f>SUM(D320)</f>
        <v>644.49</v>
      </c>
      <c r="M382" s="719">
        <f>SUM(D321)</f>
        <v>604.8000000000001</v>
      </c>
      <c r="N382" s="719">
        <f>SUM(D322)</f>
        <v>556.605</v>
      </c>
      <c r="O382" s="719">
        <f t="shared" si="22"/>
        <v>8164.42</v>
      </c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2.75">
      <c r="A383" s="1" t="s">
        <v>450</v>
      </c>
      <c r="B383" s="1"/>
      <c r="C383" s="719">
        <f>SUM(N311)</f>
        <v>900</v>
      </c>
      <c r="D383" s="719">
        <f>SUM(N312)</f>
        <v>904.8</v>
      </c>
      <c r="E383" s="719">
        <f>SUM(N313)</f>
        <v>930</v>
      </c>
      <c r="F383" s="719">
        <f>SUM(N314)</f>
        <v>596.7</v>
      </c>
      <c r="G383" s="719">
        <f>SUM(N315)</f>
        <v>561.6</v>
      </c>
      <c r="H383" s="719">
        <f>SUM(N316)</f>
        <v>587.925</v>
      </c>
      <c r="I383" s="719">
        <f>SUM(N317)</f>
        <v>636.3000000000001</v>
      </c>
      <c r="J383" s="719">
        <f>SUM(N318)</f>
        <v>1381.05</v>
      </c>
      <c r="K383" s="719">
        <f>SUM(N319)</f>
        <v>587.925</v>
      </c>
      <c r="L383" s="719">
        <f>SUM(N320)</f>
        <v>598.4549999999999</v>
      </c>
      <c r="M383" s="719">
        <f>SUM(N321)</f>
        <v>561.6</v>
      </c>
      <c r="N383" s="719">
        <f>SUM(N322)</f>
        <v>516.8475</v>
      </c>
      <c r="O383" s="719">
        <f t="shared" si="22"/>
        <v>8763.2025</v>
      </c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2.75">
      <c r="A384" s="1" t="s">
        <v>417</v>
      </c>
      <c r="B384" s="1"/>
      <c r="C384" s="719">
        <f>SUM(D329)</f>
        <v>495</v>
      </c>
      <c r="D384" s="719">
        <f>SUM(D330)</f>
        <v>515.7</v>
      </c>
      <c r="E384" s="719">
        <f>SUM(D331)</f>
        <v>359.996</v>
      </c>
      <c r="F384" s="719">
        <f>SUM(D332)</f>
        <v>1147.5</v>
      </c>
      <c r="G384" s="719">
        <f>SUM(D333)</f>
        <v>1080</v>
      </c>
      <c r="H384" s="719">
        <f>SUM(D334)</f>
        <v>1130.625</v>
      </c>
      <c r="I384" s="719">
        <f>SUM(D335)</f>
        <v>1224</v>
      </c>
      <c r="J384" s="719">
        <f>SUM(D336)</f>
        <v>1381.05</v>
      </c>
      <c r="K384" s="719">
        <f>SUM(D337)</f>
        <v>465.3</v>
      </c>
      <c r="L384" s="719">
        <f>SUM(D338)</f>
        <v>534.6</v>
      </c>
      <c r="M384" s="719">
        <f>SUM(D339)</f>
        <v>517.5</v>
      </c>
      <c r="N384" s="719">
        <f>SUM(D340)</f>
        <v>585</v>
      </c>
      <c r="O384" s="719">
        <f t="shared" si="22"/>
        <v>9436.271</v>
      </c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2.75">
      <c r="A385" s="1" t="s">
        <v>419</v>
      </c>
      <c r="B385" s="1"/>
      <c r="C385" s="719">
        <f>SUM(M328)</f>
        <v>89.01</v>
      </c>
      <c r="D385" s="719">
        <f>SUM(M329)</f>
        <v>89.01</v>
      </c>
      <c r="E385" s="719">
        <f>SUM(M330)</f>
        <v>0</v>
      </c>
      <c r="F385" s="719">
        <f>SUM(M331)</f>
        <v>85.41</v>
      </c>
      <c r="G385" s="719">
        <f>SUM(M332)</f>
        <v>94.89999999999999</v>
      </c>
      <c r="H385" s="719">
        <f>SUM(M333)</f>
        <v>96.9</v>
      </c>
      <c r="I385" s="719">
        <f>SUM(M334)</f>
        <v>98.9</v>
      </c>
      <c r="J385" s="719">
        <f>SUM(M335)</f>
        <v>79.12</v>
      </c>
      <c r="K385" s="719">
        <f>SUM(M336)</f>
        <v>92.89999999999999</v>
      </c>
      <c r="L385" s="719">
        <f>SUM(M337)</f>
        <v>59.34</v>
      </c>
      <c r="M385" s="719">
        <f>SUM(M338)</f>
        <v>49.45</v>
      </c>
      <c r="N385" s="719">
        <f>SUM(M339)</f>
        <v>168.13</v>
      </c>
      <c r="O385" s="719">
        <f t="shared" si="22"/>
        <v>1003.07</v>
      </c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2.75">
      <c r="A386" s="1" t="s">
        <v>418</v>
      </c>
      <c r="B386" s="1"/>
      <c r="C386" s="719">
        <f>SUM(D346)</f>
        <v>0</v>
      </c>
      <c r="D386" s="719">
        <f>SUM(D347)</f>
        <v>15</v>
      </c>
      <c r="E386" s="719">
        <f>SUM(D348)</f>
        <v>22.5</v>
      </c>
      <c r="F386" s="719">
        <f>SUM(D349)</f>
        <v>30</v>
      </c>
      <c r="G386" s="719">
        <f>SUM(D350)</f>
        <v>37.5</v>
      </c>
      <c r="H386" s="719">
        <f>SUM(D351)</f>
        <v>45</v>
      </c>
      <c r="I386" s="719">
        <f>SUM(D352)</f>
        <v>52.5</v>
      </c>
      <c r="J386" s="719">
        <f>SUM(D353)</f>
        <v>60</v>
      </c>
      <c r="K386" s="719">
        <f>SUM(D354)</f>
        <v>67.5</v>
      </c>
      <c r="L386" s="719">
        <f>SUM(D355)</f>
        <v>75</v>
      </c>
      <c r="M386" s="719">
        <f>SUM(D356)</f>
        <v>55</v>
      </c>
      <c r="N386" s="719">
        <f>SUM(D357)</f>
        <v>60</v>
      </c>
      <c r="O386" s="719">
        <f>SUM(C386:N386)</f>
        <v>520</v>
      </c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2.75">
      <c r="A387" s="1" t="s">
        <v>420</v>
      </c>
      <c r="B387" s="1"/>
      <c r="C387" s="719">
        <f>SUM(M346)</f>
        <v>0</v>
      </c>
      <c r="D387" s="719">
        <f>SUM(M347)</f>
        <v>0</v>
      </c>
      <c r="E387" s="719">
        <f>SUM(M348)</f>
        <v>0</v>
      </c>
      <c r="F387" s="719">
        <f>SUM(M349)</f>
        <v>0</v>
      </c>
      <c r="G387" s="719">
        <f>SUM(M350)</f>
        <v>0</v>
      </c>
      <c r="H387" s="719">
        <f>SUM(M351)</f>
        <v>0</v>
      </c>
      <c r="I387" s="719">
        <f>SUM(M352)</f>
        <v>0</v>
      </c>
      <c r="J387" s="719">
        <f>SUM(M353)</f>
        <v>0</v>
      </c>
      <c r="K387" s="719">
        <f>SUM(M354)</f>
        <v>0</v>
      </c>
      <c r="L387" s="719">
        <f>SUM(M355)</f>
        <v>0</v>
      </c>
      <c r="M387" s="719">
        <f>SUM(M356)</f>
        <v>0</v>
      </c>
      <c r="N387" s="719">
        <f>SUM(M357)</f>
        <v>0</v>
      </c>
      <c r="O387" s="719">
        <f>SUM(C387:N387)</f>
        <v>0</v>
      </c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2.75">
      <c r="A388" s="1" t="s">
        <v>421</v>
      </c>
      <c r="B388" s="1"/>
      <c r="C388" s="719">
        <f>SUM(D364)</f>
        <v>0</v>
      </c>
      <c r="D388" s="719">
        <f>SUM(D365)</f>
        <v>0</v>
      </c>
      <c r="E388" s="719">
        <f>SUM(D366)</f>
        <v>0</v>
      </c>
      <c r="F388" s="719">
        <f>SUM(D367)</f>
        <v>0</v>
      </c>
      <c r="G388" s="719">
        <f>SUM(D368)</f>
        <v>0</v>
      </c>
      <c r="H388" s="719">
        <f>SUM(D369)</f>
        <v>0</v>
      </c>
      <c r="I388" s="719">
        <f>SUM(D370)</f>
        <v>0</v>
      </c>
      <c r="J388" s="719">
        <f>SUM(D371)</f>
        <v>0</v>
      </c>
      <c r="K388" s="719">
        <f>SUM(D372)</f>
        <v>0</v>
      </c>
      <c r="L388" s="719">
        <f>SUM(D373)</f>
        <v>0</v>
      </c>
      <c r="M388" s="719">
        <f>SUM(D374)</f>
        <v>0</v>
      </c>
      <c r="N388" s="719">
        <f>SUM(D375)</f>
        <v>0</v>
      </c>
      <c r="O388" s="719">
        <f>SUM(C388:N388)</f>
        <v>0</v>
      </c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2.75">
      <c r="A389" s="1" t="s">
        <v>422</v>
      </c>
      <c r="B389" s="1"/>
      <c r="C389" s="719">
        <f>SUM(M364)</f>
        <v>0</v>
      </c>
      <c r="D389" s="719">
        <f>SUM(D388)</f>
        <v>0</v>
      </c>
      <c r="E389" s="719">
        <f>SUM(M366)</f>
        <v>0</v>
      </c>
      <c r="F389" s="719">
        <f>SUM(M367)</f>
        <v>0</v>
      </c>
      <c r="G389" s="719">
        <f>SUM(M368)</f>
        <v>0</v>
      </c>
      <c r="H389" s="719">
        <f>SUM(M369)</f>
        <v>0</v>
      </c>
      <c r="I389" s="719">
        <f>SUM(M370)</f>
        <v>0</v>
      </c>
      <c r="J389" s="719">
        <f>SUM(M371)</f>
        <v>0</v>
      </c>
      <c r="K389" s="719">
        <f>SUM(M372)</f>
        <v>0</v>
      </c>
      <c r="L389" s="719">
        <f>SUM(M373)</f>
        <v>0</v>
      </c>
      <c r="M389" s="719">
        <f>SUM(M374)</f>
        <v>0</v>
      </c>
      <c r="N389" s="719">
        <f>SUM(M375)</f>
        <v>0</v>
      </c>
      <c r="O389" s="719">
        <f>SUM(C389:N389)</f>
        <v>0</v>
      </c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2.75">
      <c r="A390" s="1" t="s">
        <v>187</v>
      </c>
      <c r="B390" s="1"/>
      <c r="C390" s="719">
        <f aca="true" t="shared" si="23" ref="C390:N390">SUM(C380:C389)</f>
        <v>5797.787</v>
      </c>
      <c r="D390" s="719">
        <f t="shared" si="23"/>
        <v>7052.89072</v>
      </c>
      <c r="E390" s="719">
        <f t="shared" si="23"/>
        <v>5708.29095448</v>
      </c>
      <c r="F390" s="719">
        <f t="shared" si="23"/>
        <v>5586.744</v>
      </c>
      <c r="G390" s="719">
        <f t="shared" si="23"/>
        <v>5760.52</v>
      </c>
      <c r="H390" s="719">
        <f t="shared" si="23"/>
        <v>5823.929999999999</v>
      </c>
      <c r="I390" s="719">
        <f t="shared" si="23"/>
        <v>5778.24475</v>
      </c>
      <c r="J390" s="719">
        <f t="shared" si="23"/>
        <v>6007.28905</v>
      </c>
      <c r="K390" s="719">
        <f t="shared" si="23"/>
        <v>4513.282499999999</v>
      </c>
      <c r="L390" s="719">
        <f t="shared" si="23"/>
        <v>4515.6015</v>
      </c>
      <c r="M390" s="719">
        <f t="shared" si="23"/>
        <v>3878.21</v>
      </c>
      <c r="N390" s="719">
        <f t="shared" si="23"/>
        <v>4911.826500000001</v>
      </c>
      <c r="O390" s="719">
        <f>SUM(C390:N390)</f>
        <v>65334.61697447999</v>
      </c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2.75">
      <c r="A391" s="1" t="s">
        <v>453</v>
      </c>
      <c r="B391" s="1"/>
      <c r="C391" s="719">
        <f aca="true" t="shared" si="24" ref="C391:N391">SUM(C390/C379)</f>
        <v>5.7977870000000005</v>
      </c>
      <c r="D391" s="719">
        <f t="shared" si="24"/>
        <v>7.052890720000001</v>
      </c>
      <c r="E391" s="719">
        <f t="shared" si="24"/>
        <v>5.708290954480001</v>
      </c>
      <c r="F391" s="719">
        <f t="shared" si="24"/>
        <v>5.5867439999999995</v>
      </c>
      <c r="G391" s="719">
        <f t="shared" si="24"/>
        <v>5.7605200000000005</v>
      </c>
      <c r="H391" s="719">
        <f t="shared" si="24"/>
        <v>5.823929999999999</v>
      </c>
      <c r="I391" s="719">
        <f t="shared" si="24"/>
        <v>5.77824475</v>
      </c>
      <c r="J391" s="719">
        <f t="shared" si="24"/>
        <v>6.007289050000001</v>
      </c>
      <c r="K391" s="719">
        <f t="shared" si="24"/>
        <v>4.513282499999999</v>
      </c>
      <c r="L391" s="719">
        <f t="shared" si="24"/>
        <v>4.5156015</v>
      </c>
      <c r="M391" s="719">
        <f t="shared" si="24"/>
        <v>3.87821</v>
      </c>
      <c r="N391" s="719">
        <f t="shared" si="24"/>
        <v>4.911826500000001</v>
      </c>
      <c r="O391" s="719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2.75">
      <c r="A392" s="1" t="s">
        <v>454</v>
      </c>
      <c r="B392" s="1"/>
      <c r="C392" s="719">
        <f>SUM(C391)</f>
        <v>5.7977870000000005</v>
      </c>
      <c r="D392" s="719">
        <f>SUM((C391+D391)/2)</f>
        <v>6.42533886</v>
      </c>
      <c r="E392" s="719">
        <f>SUM((C391+D391+E391)/3)</f>
        <v>6.186322891493333</v>
      </c>
      <c r="F392" s="719">
        <f>SUM((C391+D391+E391+F391)/4)</f>
        <v>6.03642816862</v>
      </c>
      <c r="G392" s="719">
        <f>SUM((C391+D391+E391+F391+G391)/5)</f>
        <v>5.981246534896</v>
      </c>
      <c r="H392" s="719">
        <f>SUM((C391+D391+E391+F391+G391+H391)/6)</f>
        <v>5.955027112413333</v>
      </c>
      <c r="I392" s="719">
        <f>SUM((C391+D391+E391+F391+G391+H391+I391)/7)</f>
        <v>5.9297724892114285</v>
      </c>
      <c r="J392" s="719">
        <f>SUM((C391+D391+E391+F391+G391+H391+I391+J391)/8)</f>
        <v>5.939462059309999</v>
      </c>
      <c r="K392" s="719">
        <f>SUM((C391+D391+E391+F391+G391+H391+I391+J391+K391)/9)</f>
        <v>5.780997663831111</v>
      </c>
      <c r="L392" s="719">
        <f>SUM((C391+D391+E391+F391+G391+H391+I391+J391+K391+L391)/10)</f>
        <v>5.654458047448</v>
      </c>
      <c r="M392" s="719">
        <f>SUM((C391+D391+E391+F391+G391+H391+I391+J391+K391+L391+M391)/11)</f>
        <v>5.492980952225455</v>
      </c>
      <c r="N392" s="719">
        <f>SUM((C391+D391+E391+F391+G391+H391+I391+J391+K391+L391+M391+N391)/12)</f>
        <v>5.44455141454</v>
      </c>
      <c r="O392" s="719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2.75">
      <c r="A394" s="1" t="s">
        <v>455</v>
      </c>
      <c r="B394" s="1"/>
      <c r="C394" s="719">
        <f>SUM(C29)</f>
        <v>17393.78386084973</v>
      </c>
      <c r="D394" s="719">
        <f>SUM(M29)</f>
        <v>17393.78386084973</v>
      </c>
      <c r="E394" s="719">
        <f>SUM(C80)</f>
        <v>16306.67236954662</v>
      </c>
      <c r="F394" s="719">
        <f>SUM(M80)</f>
        <v>16832.694058886835</v>
      </c>
      <c r="G394" s="719">
        <f>SUM(C131)</f>
        <v>17393.78386084973</v>
      </c>
      <c r="H394" s="719">
        <f>SUM(M131)</f>
        <v>17393.78386084973</v>
      </c>
      <c r="I394" s="719">
        <f>SUM(C182)</f>
        <v>16306.67236954662</v>
      </c>
      <c r="J394" s="719">
        <f>SUM(M182)</f>
        <v>17393.78386084973</v>
      </c>
      <c r="K394" s="719">
        <f>SUM(C233)</f>
        <v>16832.694058886835</v>
      </c>
      <c r="L394" s="719">
        <f>SUM(M233)</f>
        <v>16832.694058886835</v>
      </c>
      <c r="M394" s="719">
        <f>SUM(C284)</f>
        <v>16832.694058886835</v>
      </c>
      <c r="N394" s="719">
        <f>SUM(M284)</f>
        <v>16832.694058886835</v>
      </c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2.75">
      <c r="A395" s="1" t="s">
        <v>456</v>
      </c>
      <c r="B395" s="1"/>
      <c r="C395" s="719">
        <f>SUM(C29)</f>
        <v>17393.78386084973</v>
      </c>
      <c r="D395" s="719">
        <f>SUM(M30)</f>
        <v>17393.78386084973</v>
      </c>
      <c r="E395" s="719">
        <f>SUM(C81)</f>
        <v>17031.413363748692</v>
      </c>
      <c r="F395" s="719">
        <f>SUM(M81)</f>
        <v>16981.73353753323</v>
      </c>
      <c r="G395" s="719">
        <f>SUM(C132)</f>
        <v>17064.143602196527</v>
      </c>
      <c r="H395" s="719">
        <f>SUM(M131)</f>
        <v>17393.78386084973</v>
      </c>
      <c r="I395" s="719">
        <f>SUM(D185)</f>
        <v>17003.02489162557</v>
      </c>
      <c r="J395" s="719">
        <f>SUM(N185)</f>
        <v>17051.86976277859</v>
      </c>
      <c r="K395" s="719">
        <f>SUM(D236)</f>
        <v>17027.51690679062</v>
      </c>
      <c r="L395" s="719">
        <f>SUM(N236)</f>
        <v>17008.034622000243</v>
      </c>
      <c r="M395" s="719">
        <f>SUM(D287)</f>
        <v>16992.094570808116</v>
      </c>
      <c r="N395" s="719">
        <f>SUM(N287)</f>
        <v>16978.811194814676</v>
      </c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2.75">
      <c r="A397" s="1" t="s">
        <v>457</v>
      </c>
      <c r="B397" s="1"/>
      <c r="C397" s="1">
        <v>250</v>
      </c>
      <c r="D397" s="1">
        <v>250</v>
      </c>
      <c r="E397" s="1">
        <v>250</v>
      </c>
      <c r="F397" s="1">
        <v>250</v>
      </c>
      <c r="G397" s="1">
        <v>250</v>
      </c>
      <c r="H397" s="1">
        <v>250</v>
      </c>
      <c r="I397" s="1">
        <v>250</v>
      </c>
      <c r="J397" s="1">
        <v>250</v>
      </c>
      <c r="K397" s="1">
        <v>250</v>
      </c>
      <c r="L397" s="1">
        <v>250</v>
      </c>
      <c r="M397" s="1">
        <v>250</v>
      </c>
      <c r="N397" s="1">
        <v>250</v>
      </c>
      <c r="O397" s="719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2.75">
      <c r="A398" s="1" t="s">
        <v>458</v>
      </c>
      <c r="B398" s="1"/>
      <c r="C398" s="719">
        <f>SUM(C397)</f>
        <v>250</v>
      </c>
      <c r="D398" s="719">
        <f>SUM((C397+D397)/2)</f>
        <v>250</v>
      </c>
      <c r="E398" s="719">
        <f>SUM((C397+D397+E397)/3)</f>
        <v>250</v>
      </c>
      <c r="F398" s="719">
        <f>SUM((C397+D397+E397+F397)/4)</f>
        <v>250</v>
      </c>
      <c r="G398" s="719">
        <f>SUM((C397+D397+E397+F397+G397)/5)</f>
        <v>250</v>
      </c>
      <c r="H398" s="719">
        <f>SUM((C397+D397+E397+F397+G397+H397)/6)</f>
        <v>250</v>
      </c>
      <c r="I398" s="719">
        <f>SUM((C397+D397+E397+F397+G397+H397+I397)/7)</f>
        <v>250</v>
      </c>
      <c r="J398" s="719">
        <f>SUM((C397+D397+E397++F397+G397+H397+I397+J397)/8)</f>
        <v>250</v>
      </c>
      <c r="K398" s="719">
        <f>SUM((C397+D397+E397+F397+G397+H397+I397+J397+K397)/9)</f>
        <v>250</v>
      </c>
      <c r="L398" s="719">
        <f>SUM((C397+D397+E397+F397+G397+H397+I397+J397+K397+L397)/10)</f>
        <v>250</v>
      </c>
      <c r="M398" s="719">
        <f>SUM((C397+D397+E397+F397+G397+H397+I397+J397+K397+L397+M397)/11)</f>
        <v>250</v>
      </c>
      <c r="N398" s="719">
        <f>SUM((C397+D397+E397+F397+G397+H397+I397+J397+K397+L397+M397+N397)/12)</f>
        <v>250</v>
      </c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17.28125" style="0" customWidth="1"/>
    <col min="3" max="14" width="5.57421875" style="0" customWidth="1"/>
  </cols>
  <sheetData>
    <row r="1" spans="1:3" ht="18.75" thickBot="1">
      <c r="A1" s="305" t="s">
        <v>315</v>
      </c>
      <c r="B1" s="306"/>
      <c r="C1" s="307"/>
    </row>
    <row r="2" ht="13.5" thickBot="1"/>
    <row r="3" spans="1:16" ht="13.5" thickBot="1">
      <c r="A3" s="406" t="s">
        <v>292</v>
      </c>
      <c r="B3" s="392" t="s">
        <v>111</v>
      </c>
      <c r="C3" s="275" t="s">
        <v>292</v>
      </c>
      <c r="D3" s="388"/>
      <c r="E3" s="399" t="s">
        <v>111</v>
      </c>
      <c r="F3" s="275"/>
      <c r="G3" s="407"/>
      <c r="H3" s="206"/>
      <c r="I3" s="206"/>
      <c r="J3" s="206"/>
      <c r="K3" s="206"/>
      <c r="L3" s="206"/>
      <c r="M3" s="206"/>
      <c r="N3" s="206"/>
      <c r="O3" s="206"/>
      <c r="P3" s="206"/>
    </row>
    <row r="4" spans="1:16" ht="12.75">
      <c r="A4" s="241"/>
      <c r="B4" s="269"/>
      <c r="C4" s="255"/>
      <c r="D4" s="285"/>
      <c r="E4" s="284"/>
      <c r="F4" s="255"/>
      <c r="G4" s="263"/>
      <c r="H4" s="206"/>
      <c r="I4" s="206"/>
      <c r="J4" s="206"/>
      <c r="K4" s="206"/>
      <c r="L4" s="206"/>
      <c r="M4" s="206"/>
      <c r="N4" s="206"/>
      <c r="O4" s="206"/>
      <c r="P4" s="206"/>
    </row>
    <row r="5" spans="1:16" ht="12.75">
      <c r="A5" s="238"/>
      <c r="B5" s="250"/>
      <c r="C5" s="292"/>
      <c r="D5" s="245"/>
      <c r="E5" s="293"/>
      <c r="F5" s="292"/>
      <c r="G5" s="312"/>
      <c r="H5" s="206"/>
      <c r="I5" s="206"/>
      <c r="J5" s="206"/>
      <c r="K5" s="206"/>
      <c r="L5" s="206"/>
      <c r="M5" s="206"/>
      <c r="N5" s="206"/>
      <c r="O5" s="206"/>
      <c r="P5" s="206"/>
    </row>
    <row r="6" spans="1:16" ht="12.75">
      <c r="A6" s="238"/>
      <c r="B6" s="250"/>
      <c r="C6" s="255"/>
      <c r="D6" s="285"/>
      <c r="E6" s="284"/>
      <c r="F6" s="255"/>
      <c r="G6" s="263"/>
      <c r="H6" s="206"/>
      <c r="I6" s="206"/>
      <c r="J6" s="206"/>
      <c r="K6" s="206"/>
      <c r="L6" s="206"/>
      <c r="M6" s="206"/>
      <c r="N6" s="206"/>
      <c r="O6" s="206"/>
      <c r="P6" s="206"/>
    </row>
    <row r="7" spans="1:16" ht="13.5" thickBot="1">
      <c r="A7" s="239"/>
      <c r="B7" s="251"/>
      <c r="C7" s="291"/>
      <c r="D7" s="273"/>
      <c r="E7" s="272"/>
      <c r="F7" s="291"/>
      <c r="G7" s="321"/>
      <c r="H7" s="206"/>
      <c r="I7" s="206"/>
      <c r="J7" s="206"/>
      <c r="K7" s="206"/>
      <c r="L7" s="206"/>
      <c r="M7" s="206"/>
      <c r="N7" s="206"/>
      <c r="O7" s="206"/>
      <c r="P7" s="206"/>
    </row>
    <row r="8" spans="1:16" ht="13.5" thickBot="1">
      <c r="A8" s="410"/>
      <c r="B8" s="411"/>
      <c r="C8" s="415">
        <v>1</v>
      </c>
      <c r="D8" s="415">
        <v>2</v>
      </c>
      <c r="E8" s="415">
        <v>3</v>
      </c>
      <c r="F8" s="415">
        <v>4</v>
      </c>
      <c r="G8" s="415">
        <v>5</v>
      </c>
      <c r="H8" s="415">
        <v>6</v>
      </c>
      <c r="I8" s="415">
        <v>7</v>
      </c>
      <c r="J8" s="415">
        <v>8</v>
      </c>
      <c r="K8" s="415">
        <v>9</v>
      </c>
      <c r="L8" s="415">
        <v>10</v>
      </c>
      <c r="M8" s="415">
        <v>11</v>
      </c>
      <c r="N8" s="416">
        <v>12</v>
      </c>
      <c r="O8" s="206"/>
      <c r="P8" s="206"/>
    </row>
    <row r="9" spans="1:16" ht="13.5" thickBot="1">
      <c r="A9" s="347" t="s">
        <v>293</v>
      </c>
      <c r="B9" s="255" t="s">
        <v>295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50"/>
      <c r="O9" s="206"/>
      <c r="P9" s="206"/>
    </row>
    <row r="10" spans="1:16" ht="12.75">
      <c r="A10" s="254"/>
      <c r="B10" s="255" t="s">
        <v>296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50"/>
      <c r="O10" s="206"/>
      <c r="P10" s="206"/>
    </row>
    <row r="11" spans="1:16" ht="12.75">
      <c r="A11" s="254"/>
      <c r="B11" s="255" t="s">
        <v>297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50"/>
      <c r="O11" s="206"/>
      <c r="P11" s="206"/>
    </row>
    <row r="12" spans="1:16" ht="12.75">
      <c r="A12" s="254"/>
      <c r="B12" s="255" t="s">
        <v>299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50"/>
      <c r="O12" s="206"/>
      <c r="P12" s="206"/>
    </row>
    <row r="13" spans="1:16" ht="13.5" thickBot="1">
      <c r="A13" s="264"/>
      <c r="B13" s="253" t="s">
        <v>298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51"/>
      <c r="O13" s="206"/>
      <c r="P13" s="206"/>
    </row>
    <row r="14" spans="1:16" ht="12.75">
      <c r="A14" s="349" t="s">
        <v>294</v>
      </c>
      <c r="B14" s="255" t="s">
        <v>300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69"/>
      <c r="O14" s="206"/>
      <c r="P14" s="206"/>
    </row>
    <row r="15" spans="1:16" ht="13.5" thickBot="1">
      <c r="A15" s="350" t="s">
        <v>313</v>
      </c>
      <c r="B15" s="255" t="s">
        <v>301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50"/>
      <c r="O15" s="206"/>
      <c r="P15" s="206"/>
    </row>
    <row r="16" spans="1:16" ht="12.75">
      <c r="A16" s="254"/>
      <c r="B16" s="255" t="s">
        <v>302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50"/>
      <c r="O16" s="206"/>
      <c r="P16" s="206"/>
    </row>
    <row r="17" spans="1:16" ht="12.75">
      <c r="A17" s="254"/>
      <c r="B17" s="255" t="s">
        <v>303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50"/>
      <c r="O17" s="206"/>
      <c r="P17" s="206"/>
    </row>
    <row r="18" spans="1:16" ht="13.5" thickBot="1">
      <c r="A18" s="254"/>
      <c r="B18" s="255" t="s">
        <v>304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39"/>
      <c r="O18" s="206"/>
      <c r="P18" s="206"/>
    </row>
    <row r="19" spans="1:16" ht="12.75">
      <c r="A19" s="345" t="s">
        <v>276</v>
      </c>
      <c r="B19" s="266" t="s">
        <v>305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9"/>
      <c r="O19" s="206"/>
      <c r="P19" s="206"/>
    </row>
    <row r="20" spans="1:16" ht="12.75">
      <c r="A20" s="254"/>
      <c r="B20" s="255" t="s">
        <v>306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50"/>
      <c r="O20" s="206"/>
      <c r="P20" s="206"/>
    </row>
    <row r="21" spans="1:16" ht="12.75">
      <c r="A21" s="254"/>
      <c r="B21" s="255" t="s">
        <v>307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50"/>
      <c r="O21" s="206"/>
      <c r="P21" s="206"/>
    </row>
    <row r="22" spans="1:16" ht="12.75">
      <c r="A22" s="254"/>
      <c r="B22" s="255" t="s">
        <v>308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50"/>
      <c r="O22" s="206"/>
      <c r="P22" s="206"/>
    </row>
    <row r="23" spans="1:16" ht="13.5" thickBot="1">
      <c r="A23" s="264"/>
      <c r="B23" s="253" t="s">
        <v>309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51"/>
      <c r="O23" s="206"/>
      <c r="P23" s="206"/>
    </row>
    <row r="24" spans="1:16" ht="13.5" thickBot="1">
      <c r="A24" s="343" t="s">
        <v>310</v>
      </c>
      <c r="B24" s="255" t="s">
        <v>311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69"/>
      <c r="O24" s="206"/>
      <c r="P24" s="206"/>
    </row>
    <row r="25" spans="1:16" ht="12.75">
      <c r="A25" s="254"/>
      <c r="B25" s="255" t="s">
        <v>312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50"/>
      <c r="O25" s="206"/>
      <c r="P25" s="206"/>
    </row>
    <row r="26" spans="1:16" ht="12.75">
      <c r="A26" s="254"/>
      <c r="B26" s="255" t="s">
        <v>308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50"/>
      <c r="O26" s="206"/>
      <c r="P26" s="206"/>
    </row>
    <row r="27" spans="1:16" ht="12.75">
      <c r="A27" s="254"/>
      <c r="B27" s="255" t="s">
        <v>309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50"/>
      <c r="O27" s="206"/>
      <c r="P27" s="206"/>
    </row>
    <row r="28" spans="1:16" ht="13.5" thickBot="1">
      <c r="A28" s="254"/>
      <c r="B28" s="255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39"/>
      <c r="O28" s="206"/>
      <c r="P28" s="206"/>
    </row>
    <row r="29" spans="1:16" ht="13.5" thickBot="1">
      <c r="A29" s="341" t="s">
        <v>314</v>
      </c>
      <c r="B29" s="266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4"/>
      <c r="O29" s="206"/>
      <c r="P29" s="206"/>
    </row>
    <row r="30" spans="1:16" ht="12.75">
      <c r="A30" s="331"/>
      <c r="B30" s="266" t="s">
        <v>6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9"/>
      <c r="O30" s="206"/>
      <c r="P30" s="206"/>
    </row>
    <row r="31" spans="1:16" ht="13.5" thickBot="1">
      <c r="A31" s="264"/>
      <c r="B31" s="253" t="s">
        <v>112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51"/>
      <c r="O31" s="206"/>
      <c r="P31" s="206"/>
    </row>
    <row r="32" spans="1:16" ht="12.75">
      <c r="A32" s="254"/>
      <c r="B32" s="255" t="s">
        <v>6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69"/>
      <c r="O32" s="206"/>
      <c r="P32" s="206"/>
    </row>
    <row r="33" spans="1:16" ht="13.5" thickBot="1">
      <c r="A33" s="254"/>
      <c r="B33" s="255" t="s">
        <v>112</v>
      </c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39"/>
      <c r="O33" s="206"/>
      <c r="P33" s="206"/>
    </row>
    <row r="34" spans="1:16" ht="12.75">
      <c r="A34" s="331"/>
      <c r="B34" s="266" t="s">
        <v>6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9"/>
      <c r="O34" s="206"/>
      <c r="P34" s="206"/>
    </row>
    <row r="35" spans="1:16" ht="13.5" thickBot="1">
      <c r="A35" s="264"/>
      <c r="B35" s="253" t="s">
        <v>112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51"/>
      <c r="O35" s="206"/>
      <c r="P35" s="206"/>
    </row>
    <row r="36" spans="1:16" ht="12.75">
      <c r="A36" s="254"/>
      <c r="B36" s="255" t="s">
        <v>6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69"/>
      <c r="O36" s="206"/>
      <c r="P36" s="206"/>
    </row>
    <row r="37" spans="1:16" ht="13.5" thickBot="1">
      <c r="A37" s="264"/>
      <c r="B37" s="253" t="s">
        <v>112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51"/>
      <c r="O37" s="206"/>
      <c r="P37" s="206"/>
    </row>
    <row r="38" spans="1:16" ht="13.5" thickBot="1">
      <c r="A38" s="255"/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06"/>
    </row>
    <row r="39" spans="1:16" ht="12.75">
      <c r="A39" s="364"/>
      <c r="B39" s="365"/>
      <c r="C39" s="365" t="s">
        <v>321</v>
      </c>
      <c r="D39" s="366"/>
      <c r="E39" s="375" t="s">
        <v>322</v>
      </c>
      <c r="F39" s="375"/>
      <c r="G39" s="376"/>
      <c r="H39" s="375" t="s">
        <v>324</v>
      </c>
      <c r="I39" s="375"/>
      <c r="J39" s="377" t="s">
        <v>18</v>
      </c>
      <c r="K39" s="340" t="s">
        <v>330</v>
      </c>
      <c r="L39" s="332"/>
      <c r="M39" s="362"/>
      <c r="N39" s="255"/>
      <c r="O39" s="255"/>
      <c r="P39" s="206"/>
    </row>
    <row r="40" spans="1:16" ht="13.5" thickBot="1">
      <c r="A40" s="367" t="s">
        <v>329</v>
      </c>
      <c r="B40" s="368"/>
      <c r="C40" s="368" t="s">
        <v>19</v>
      </c>
      <c r="D40" s="369"/>
      <c r="E40" s="268" t="s">
        <v>323</v>
      </c>
      <c r="F40" s="268"/>
      <c r="G40" s="378"/>
      <c r="H40" s="268" t="s">
        <v>112</v>
      </c>
      <c r="I40" s="268"/>
      <c r="J40" s="379"/>
      <c r="K40" s="433" t="s">
        <v>331</v>
      </c>
      <c r="L40" s="274"/>
      <c r="M40" s="434"/>
      <c r="N40" s="255"/>
      <c r="O40" s="255"/>
      <c r="P40" s="206"/>
    </row>
    <row r="41" spans="1:16" ht="13.5" thickBot="1">
      <c r="A41" s="254" t="s">
        <v>7</v>
      </c>
      <c r="B41" s="285"/>
      <c r="C41" s="284"/>
      <c r="D41" s="255"/>
      <c r="E41" s="331"/>
      <c r="F41" s="266"/>
      <c r="G41" s="266"/>
      <c r="H41" s="266"/>
      <c r="I41" s="266"/>
      <c r="J41" s="334"/>
      <c r="K41" s="276" t="s">
        <v>332</v>
      </c>
      <c r="L41" s="276"/>
      <c r="M41" s="363"/>
      <c r="N41" s="206"/>
      <c r="O41" s="206"/>
      <c r="P41" s="206"/>
    </row>
    <row r="42" spans="1:16" ht="12.75">
      <c r="A42" s="358" t="s">
        <v>52</v>
      </c>
      <c r="B42" s="245"/>
      <c r="C42" s="293"/>
      <c r="D42" s="292"/>
      <c r="E42" s="358"/>
      <c r="F42" s="292"/>
      <c r="G42" s="292"/>
      <c r="H42" s="292"/>
      <c r="I42" s="292"/>
      <c r="J42" s="250"/>
      <c r="K42" s="266" t="s">
        <v>37</v>
      </c>
      <c r="L42" s="266"/>
      <c r="M42" s="267"/>
      <c r="N42" s="206"/>
      <c r="O42" s="206"/>
      <c r="P42" s="206"/>
    </row>
    <row r="43" spans="1:16" ht="12.75">
      <c r="A43" s="254" t="s">
        <v>54</v>
      </c>
      <c r="B43" s="285"/>
      <c r="C43" s="284"/>
      <c r="D43" s="255"/>
      <c r="E43" s="254"/>
      <c r="F43" s="255"/>
      <c r="G43" s="255"/>
      <c r="H43" s="255"/>
      <c r="I43" s="255"/>
      <c r="J43" s="359"/>
      <c r="K43" s="292" t="s">
        <v>38</v>
      </c>
      <c r="L43" s="292"/>
      <c r="M43" s="312"/>
      <c r="N43" s="206"/>
      <c r="O43" s="206"/>
      <c r="P43" s="206"/>
    </row>
    <row r="44" spans="1:16" ht="12.75">
      <c r="A44" s="358" t="s">
        <v>90</v>
      </c>
      <c r="B44" s="245"/>
      <c r="C44" s="293"/>
      <c r="D44" s="292"/>
      <c r="E44" s="358"/>
      <c r="F44" s="292"/>
      <c r="G44" s="292"/>
      <c r="H44" s="292"/>
      <c r="I44" s="292"/>
      <c r="J44" s="250"/>
      <c r="K44" s="255" t="s">
        <v>39</v>
      </c>
      <c r="L44" s="255"/>
      <c r="M44" s="263"/>
      <c r="N44" s="206"/>
      <c r="O44" s="206"/>
      <c r="P44" s="206"/>
    </row>
    <row r="45" spans="1:16" ht="12.75">
      <c r="A45" s="254" t="s">
        <v>325</v>
      </c>
      <c r="B45" s="285"/>
      <c r="C45" s="284"/>
      <c r="D45" s="255"/>
      <c r="E45" s="358"/>
      <c r="F45" s="292"/>
      <c r="G45" s="292"/>
      <c r="H45" s="292"/>
      <c r="I45" s="292"/>
      <c r="J45" s="250"/>
      <c r="K45" s="292" t="s">
        <v>40</v>
      </c>
      <c r="L45" s="292"/>
      <c r="M45" s="312"/>
      <c r="N45" s="206"/>
      <c r="O45" s="206"/>
      <c r="P45" s="206"/>
    </row>
    <row r="46" spans="1:16" ht="13.5" thickBot="1">
      <c r="A46" s="358" t="s">
        <v>56</v>
      </c>
      <c r="B46" s="245"/>
      <c r="C46" s="293"/>
      <c r="D46" s="292"/>
      <c r="E46" s="254"/>
      <c r="F46" s="255"/>
      <c r="G46" s="255"/>
      <c r="H46" s="255"/>
      <c r="I46" s="255"/>
      <c r="J46" s="359"/>
      <c r="K46" s="255" t="s">
        <v>43</v>
      </c>
      <c r="L46" s="255"/>
      <c r="M46" s="263"/>
      <c r="N46" s="206"/>
      <c r="O46" s="206"/>
      <c r="P46" s="206"/>
    </row>
    <row r="47" spans="1:16" ht="13.5" thickBot="1">
      <c r="A47" s="254" t="s">
        <v>99</v>
      </c>
      <c r="B47" s="285"/>
      <c r="C47" s="284"/>
      <c r="D47" s="255"/>
      <c r="E47" s="389" t="s">
        <v>327</v>
      </c>
      <c r="F47" s="390"/>
      <c r="G47" s="391"/>
      <c r="H47" s="390"/>
      <c r="I47" s="390"/>
      <c r="J47" s="392" t="s">
        <v>18</v>
      </c>
      <c r="K47" s="292" t="s">
        <v>275</v>
      </c>
      <c r="L47" s="292"/>
      <c r="M47" s="312"/>
      <c r="N47" s="206"/>
      <c r="O47" s="206"/>
      <c r="P47" s="206"/>
    </row>
    <row r="48" spans="1:16" ht="12.75">
      <c r="A48" s="358" t="s">
        <v>59</v>
      </c>
      <c r="B48" s="245"/>
      <c r="C48" s="293"/>
      <c r="D48" s="292"/>
      <c r="E48" s="254"/>
      <c r="F48" s="255"/>
      <c r="G48" s="285"/>
      <c r="H48" s="255"/>
      <c r="I48" s="255"/>
      <c r="J48" s="359"/>
      <c r="K48" s="255" t="s">
        <v>333</v>
      </c>
      <c r="L48" s="255"/>
      <c r="M48" s="263"/>
      <c r="N48" s="206"/>
      <c r="O48" s="206"/>
      <c r="P48" s="206"/>
    </row>
    <row r="49" spans="1:16" ht="12.75">
      <c r="A49" s="254" t="s">
        <v>101</v>
      </c>
      <c r="B49" s="285"/>
      <c r="C49" s="284"/>
      <c r="D49" s="255"/>
      <c r="E49" s="358"/>
      <c r="F49" s="292"/>
      <c r="G49" s="245"/>
      <c r="H49" s="292"/>
      <c r="I49" s="292"/>
      <c r="J49" s="250"/>
      <c r="K49" s="292" t="s">
        <v>336</v>
      </c>
      <c r="L49" s="292"/>
      <c r="M49" s="312"/>
      <c r="N49" s="206"/>
      <c r="O49" s="206"/>
      <c r="P49" s="206"/>
    </row>
    <row r="50" spans="1:16" ht="12.75">
      <c r="A50" s="358" t="s">
        <v>102</v>
      </c>
      <c r="B50" s="245"/>
      <c r="C50" s="293"/>
      <c r="D50" s="292"/>
      <c r="E50" s="358"/>
      <c r="F50" s="292"/>
      <c r="G50" s="245"/>
      <c r="H50" s="292"/>
      <c r="I50" s="292"/>
      <c r="J50" s="250"/>
      <c r="K50" s="255" t="s">
        <v>335</v>
      </c>
      <c r="L50" s="255"/>
      <c r="M50" s="263"/>
      <c r="N50" s="206"/>
      <c r="O50" s="206"/>
      <c r="P50" s="206"/>
    </row>
    <row r="51" spans="1:16" ht="13.5" thickBot="1">
      <c r="A51" s="254" t="s">
        <v>105</v>
      </c>
      <c r="B51" s="285"/>
      <c r="C51" s="284"/>
      <c r="D51" s="255"/>
      <c r="E51" s="254"/>
      <c r="F51" s="255"/>
      <c r="G51" s="285"/>
      <c r="H51" s="255"/>
      <c r="I51" s="255"/>
      <c r="J51" s="359"/>
      <c r="K51" s="292" t="s">
        <v>334</v>
      </c>
      <c r="L51" s="292"/>
      <c r="M51" s="312"/>
      <c r="N51" s="206"/>
      <c r="O51" s="206"/>
      <c r="P51" s="206"/>
    </row>
    <row r="52" spans="1:16" ht="13.5" thickBot="1">
      <c r="A52" s="420" t="s">
        <v>316</v>
      </c>
      <c r="B52" s="273"/>
      <c r="C52" s="272"/>
      <c r="D52" s="291"/>
      <c r="E52" s="422" t="s">
        <v>326</v>
      </c>
      <c r="F52" s="423"/>
      <c r="G52" s="424"/>
      <c r="H52" s="423" t="s">
        <v>328</v>
      </c>
      <c r="I52" s="423"/>
      <c r="J52" s="425" t="s">
        <v>18</v>
      </c>
      <c r="K52" s="255"/>
      <c r="L52" s="255"/>
      <c r="M52" s="263"/>
      <c r="N52" s="206"/>
      <c r="O52" s="206"/>
      <c r="P52" s="206"/>
    </row>
    <row r="53" spans="1:16" ht="13.5" thickBot="1">
      <c r="A53" s="421" t="s">
        <v>114</v>
      </c>
      <c r="B53" s="150"/>
      <c r="C53" s="399"/>
      <c r="D53" s="275"/>
      <c r="E53" s="358"/>
      <c r="F53" s="292"/>
      <c r="G53" s="245"/>
      <c r="H53" s="292"/>
      <c r="I53" s="292"/>
      <c r="J53" s="250"/>
      <c r="K53" s="300"/>
      <c r="L53" s="300"/>
      <c r="M53" s="313"/>
      <c r="N53" s="206"/>
      <c r="O53" s="206"/>
      <c r="P53" s="206"/>
    </row>
    <row r="54" spans="1:16" ht="12.75">
      <c r="A54" s="270" t="s">
        <v>317</v>
      </c>
      <c r="B54" s="247"/>
      <c r="C54" s="311"/>
      <c r="D54" s="271"/>
      <c r="E54" s="254"/>
      <c r="F54" s="255"/>
      <c r="G54" s="285"/>
      <c r="H54" s="255"/>
      <c r="I54" s="255"/>
      <c r="J54" s="359"/>
      <c r="K54" s="206"/>
      <c r="L54" s="206"/>
      <c r="M54" s="206"/>
      <c r="N54" s="206"/>
      <c r="O54" s="206"/>
      <c r="P54" s="206"/>
    </row>
    <row r="55" spans="1:16" ht="12.75">
      <c r="A55" s="254" t="s">
        <v>318</v>
      </c>
      <c r="B55" s="285"/>
      <c r="C55" s="284"/>
      <c r="D55" s="255"/>
      <c r="E55" s="358"/>
      <c r="F55" s="292"/>
      <c r="G55" s="245"/>
      <c r="H55" s="292"/>
      <c r="I55" s="292"/>
      <c r="J55" s="250"/>
      <c r="K55" s="206"/>
      <c r="L55" s="206"/>
      <c r="M55" s="206"/>
      <c r="N55" s="206"/>
      <c r="O55" s="206"/>
      <c r="P55" s="206"/>
    </row>
    <row r="56" spans="1:16" ht="12.75">
      <c r="A56" s="358" t="s">
        <v>73</v>
      </c>
      <c r="B56" s="245"/>
      <c r="C56" s="293"/>
      <c r="D56" s="292"/>
      <c r="E56" s="254"/>
      <c r="F56" s="255"/>
      <c r="G56" s="285"/>
      <c r="H56" s="255"/>
      <c r="I56" s="255"/>
      <c r="J56" s="359"/>
      <c r="K56" s="206"/>
      <c r="L56" s="206"/>
      <c r="M56" s="206"/>
      <c r="N56" s="206"/>
      <c r="O56" s="206"/>
      <c r="P56" s="206"/>
    </row>
    <row r="57" spans="1:16" ht="12.75">
      <c r="A57" s="254" t="s">
        <v>35</v>
      </c>
      <c r="B57" s="285"/>
      <c r="C57" s="284"/>
      <c r="D57" s="255"/>
      <c r="E57" s="358"/>
      <c r="F57" s="292"/>
      <c r="G57" s="245"/>
      <c r="H57" s="292"/>
      <c r="I57" s="292"/>
      <c r="J57" s="250"/>
      <c r="K57" s="206"/>
      <c r="L57" s="206"/>
      <c r="M57" s="206"/>
      <c r="N57" s="206"/>
      <c r="O57" s="206"/>
      <c r="P57" s="206"/>
    </row>
    <row r="58" spans="1:16" ht="12.75">
      <c r="A58" s="358" t="s">
        <v>319</v>
      </c>
      <c r="B58" s="245"/>
      <c r="C58" s="293"/>
      <c r="D58" s="292"/>
      <c r="E58" s="358"/>
      <c r="F58" s="292"/>
      <c r="G58" s="245"/>
      <c r="H58" s="292"/>
      <c r="I58" s="292"/>
      <c r="J58" s="250"/>
      <c r="K58" s="206"/>
      <c r="L58" s="206"/>
      <c r="M58" s="206"/>
      <c r="N58" s="206"/>
      <c r="O58" s="206"/>
      <c r="P58" s="206"/>
    </row>
    <row r="59" spans="1:16" ht="13.5" thickBot="1">
      <c r="A59" s="264" t="s">
        <v>320</v>
      </c>
      <c r="B59" s="252"/>
      <c r="C59" s="354"/>
      <c r="D59" s="253"/>
      <c r="E59" s="264"/>
      <c r="F59" s="253"/>
      <c r="G59" s="253"/>
      <c r="H59" s="253"/>
      <c r="I59" s="253"/>
      <c r="J59" s="265"/>
      <c r="K59" s="206"/>
      <c r="L59" s="206"/>
      <c r="M59" s="206"/>
      <c r="N59" s="206"/>
      <c r="O59" s="206"/>
      <c r="P59" s="206"/>
    </row>
  </sheetData>
  <printOptions/>
  <pageMargins left="0.25" right="0.25" top="0.25" bottom="0.25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17.28125" style="0" customWidth="1"/>
    <col min="3" max="14" width="5.57421875" style="0" customWidth="1"/>
  </cols>
  <sheetData>
    <row r="1" spans="1:6" ht="18.75" thickBot="1">
      <c r="A1" s="305" t="s">
        <v>315</v>
      </c>
      <c r="B1" s="306"/>
      <c r="C1" s="307"/>
      <c r="D1" s="95"/>
      <c r="E1" s="95"/>
      <c r="F1" s="96"/>
    </row>
    <row r="2" spans="1:9" ht="13.5" thickBot="1">
      <c r="A2" s="279" t="s">
        <v>126</v>
      </c>
      <c r="B2" s="280" t="s">
        <v>179</v>
      </c>
      <c r="C2" s="280" t="s">
        <v>180</v>
      </c>
      <c r="D2" s="280" t="s">
        <v>188</v>
      </c>
      <c r="E2" s="280" t="s">
        <v>182</v>
      </c>
      <c r="F2" s="280" t="s">
        <v>182</v>
      </c>
      <c r="G2" s="290" t="s">
        <v>6</v>
      </c>
      <c r="H2" s="98" t="s">
        <v>187</v>
      </c>
      <c r="I2" s="99" t="s">
        <v>189</v>
      </c>
    </row>
    <row r="3" spans="1:16" ht="13.5" thickBot="1">
      <c r="A3" s="400" t="s">
        <v>292</v>
      </c>
      <c r="B3" s="405" t="s">
        <v>111</v>
      </c>
      <c r="C3" s="402" t="s">
        <v>292</v>
      </c>
      <c r="D3" s="211"/>
      <c r="E3" s="398" t="s">
        <v>111</v>
      </c>
      <c r="F3" s="211" t="s">
        <v>183</v>
      </c>
      <c r="G3" s="212" t="s">
        <v>186</v>
      </c>
      <c r="H3" s="84" t="s">
        <v>8</v>
      </c>
      <c r="I3" s="258" t="s">
        <v>190</v>
      </c>
      <c r="J3" s="206"/>
      <c r="K3" s="206"/>
      <c r="L3" s="206"/>
      <c r="M3" s="206"/>
      <c r="N3" s="206"/>
      <c r="O3" s="206"/>
      <c r="P3" s="206"/>
    </row>
    <row r="4" spans="1:16" ht="13.5" thickBot="1">
      <c r="A4" s="397"/>
      <c r="B4" s="404" t="s">
        <v>18</v>
      </c>
      <c r="C4" s="283" t="s">
        <v>112</v>
      </c>
      <c r="D4" s="288" t="s">
        <v>185</v>
      </c>
      <c r="E4" s="287" t="s">
        <v>112</v>
      </c>
      <c r="F4" s="295" t="s">
        <v>184</v>
      </c>
      <c r="G4" s="315" t="s">
        <v>181</v>
      </c>
      <c r="H4" s="309"/>
      <c r="I4" s="259" t="s">
        <v>191</v>
      </c>
      <c r="J4" s="206"/>
      <c r="K4" s="206"/>
      <c r="L4" s="206"/>
      <c r="M4" s="206"/>
      <c r="N4" s="206"/>
      <c r="O4" s="206"/>
      <c r="P4" s="206"/>
    </row>
    <row r="5" spans="1:16" ht="12.75">
      <c r="A5" s="27" t="s">
        <v>192</v>
      </c>
      <c r="B5" s="35"/>
      <c r="C5" s="2"/>
      <c r="D5" s="6"/>
      <c r="E5" s="9"/>
      <c r="F5" s="222">
        <v>0</v>
      </c>
      <c r="G5" s="316">
        <v>0</v>
      </c>
      <c r="H5" s="294">
        <f>G5*F5</f>
        <v>0</v>
      </c>
      <c r="I5" s="263"/>
      <c r="J5" s="206"/>
      <c r="K5" s="206"/>
      <c r="L5" s="206"/>
      <c r="M5" s="206"/>
      <c r="N5" s="206"/>
      <c r="O5" s="206"/>
      <c r="P5" s="206"/>
    </row>
    <row r="6" spans="1:16" ht="12.75">
      <c r="A6" s="27" t="s">
        <v>192</v>
      </c>
      <c r="B6" s="35"/>
      <c r="C6" s="4"/>
      <c r="D6" s="5"/>
      <c r="E6" s="286"/>
      <c r="F6" s="260">
        <v>0</v>
      </c>
      <c r="G6" s="317">
        <v>0</v>
      </c>
      <c r="H6" s="294">
        <f aca="true" t="shared" si="0" ref="H6:H54">G6*F6</f>
        <v>0</v>
      </c>
      <c r="I6" s="263"/>
      <c r="J6" s="206"/>
      <c r="K6" s="206"/>
      <c r="L6" s="206"/>
      <c r="M6" s="206"/>
      <c r="N6" s="206"/>
      <c r="O6" s="206"/>
      <c r="P6" s="206"/>
    </row>
    <row r="7" spans="1:16" ht="13.5" thickBot="1">
      <c r="A7" s="230" t="s">
        <v>192</v>
      </c>
      <c r="B7" s="314"/>
      <c r="C7" s="301"/>
      <c r="D7" s="3"/>
      <c r="E7" s="105"/>
      <c r="F7" s="302">
        <v>0</v>
      </c>
      <c r="G7" s="322">
        <v>0</v>
      </c>
      <c r="H7" s="303">
        <f t="shared" si="0"/>
        <v>0</v>
      </c>
      <c r="I7" s="263"/>
      <c r="J7" s="206"/>
      <c r="K7" s="206"/>
      <c r="L7" s="206"/>
      <c r="M7" s="206"/>
      <c r="N7" s="206"/>
      <c r="O7" s="206"/>
      <c r="P7" s="206"/>
    </row>
    <row r="8" spans="1:16" ht="13.5" thickBot="1">
      <c r="A8" s="414" t="s">
        <v>192</v>
      </c>
      <c r="B8" s="412"/>
      <c r="C8" s="413">
        <v>1</v>
      </c>
      <c r="D8" s="413">
        <v>2</v>
      </c>
      <c r="E8" s="413">
        <v>3</v>
      </c>
      <c r="F8" s="417">
        <v>4</v>
      </c>
      <c r="G8" s="418">
        <v>5</v>
      </c>
      <c r="H8" s="419">
        <v>6</v>
      </c>
      <c r="I8" s="415">
        <v>7</v>
      </c>
      <c r="J8" s="415">
        <v>8</v>
      </c>
      <c r="K8" s="415">
        <v>9</v>
      </c>
      <c r="L8" s="415">
        <v>10</v>
      </c>
      <c r="M8" s="415">
        <v>11</v>
      </c>
      <c r="N8" s="416">
        <v>12</v>
      </c>
      <c r="O8" s="245"/>
      <c r="P8" s="206"/>
    </row>
    <row r="9" spans="1:16" ht="13.5" thickBot="1">
      <c r="A9" s="348" t="s">
        <v>293</v>
      </c>
      <c r="B9" s="4" t="s">
        <v>295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35"/>
      <c r="O9" s="245"/>
      <c r="P9" s="206"/>
    </row>
    <row r="10" spans="1:16" ht="12.75">
      <c r="A10" s="19" t="s">
        <v>192</v>
      </c>
      <c r="B10" s="4" t="s">
        <v>296</v>
      </c>
      <c r="C10" s="11"/>
      <c r="D10" s="11"/>
      <c r="E10" s="11"/>
      <c r="F10" s="60">
        <v>0</v>
      </c>
      <c r="G10" s="145">
        <v>0</v>
      </c>
      <c r="H10" s="262">
        <f t="shared" si="0"/>
        <v>0</v>
      </c>
      <c r="I10" s="237"/>
      <c r="J10" s="237"/>
      <c r="K10" s="237"/>
      <c r="L10" s="237"/>
      <c r="M10" s="237"/>
      <c r="N10" s="250"/>
      <c r="O10" s="245"/>
      <c r="P10" s="206"/>
    </row>
    <row r="11" spans="1:16" ht="12.75">
      <c r="A11" s="19" t="s">
        <v>192</v>
      </c>
      <c r="B11" s="4" t="s">
        <v>297</v>
      </c>
      <c r="C11" s="11"/>
      <c r="D11" s="11"/>
      <c r="E11" s="11"/>
      <c r="F11" s="60">
        <v>0</v>
      </c>
      <c r="G11" s="145">
        <v>0</v>
      </c>
      <c r="H11" s="262">
        <f t="shared" si="0"/>
        <v>0</v>
      </c>
      <c r="I11" s="237"/>
      <c r="J11" s="237"/>
      <c r="K11" s="237"/>
      <c r="L11" s="237"/>
      <c r="M11" s="237"/>
      <c r="N11" s="250"/>
      <c r="O11" s="245"/>
      <c r="P11" s="206"/>
    </row>
    <row r="12" spans="1:16" ht="12.75">
      <c r="A12" s="19" t="s">
        <v>192</v>
      </c>
      <c r="B12" s="4" t="s">
        <v>299</v>
      </c>
      <c r="C12" s="11"/>
      <c r="D12" s="11"/>
      <c r="E12" s="11"/>
      <c r="F12" s="60">
        <v>0</v>
      </c>
      <c r="G12" s="145">
        <v>0</v>
      </c>
      <c r="H12" s="262">
        <f t="shared" si="0"/>
        <v>0</v>
      </c>
      <c r="I12" s="237"/>
      <c r="J12" s="237"/>
      <c r="K12" s="237"/>
      <c r="L12" s="237"/>
      <c r="M12" s="237"/>
      <c r="N12" s="250"/>
      <c r="O12" s="245"/>
      <c r="P12" s="206"/>
    </row>
    <row r="13" spans="1:16" ht="13.5" thickBot="1">
      <c r="A13" s="22"/>
      <c r="B13" s="23" t="s">
        <v>298</v>
      </c>
      <c r="C13" s="231"/>
      <c r="D13" s="231"/>
      <c r="E13" s="231"/>
      <c r="F13" s="326">
        <v>0</v>
      </c>
      <c r="G13" s="319">
        <v>0</v>
      </c>
      <c r="H13" s="327">
        <f t="shared" si="0"/>
        <v>0</v>
      </c>
      <c r="I13" s="240"/>
      <c r="J13" s="240"/>
      <c r="K13" s="240"/>
      <c r="L13" s="240"/>
      <c r="M13" s="240"/>
      <c r="N13" s="251"/>
      <c r="O13" s="245"/>
      <c r="P13" s="206"/>
    </row>
    <row r="14" spans="1:16" ht="12.75">
      <c r="A14" s="351" t="s">
        <v>294</v>
      </c>
      <c r="B14" s="4" t="s">
        <v>300</v>
      </c>
      <c r="C14" s="12"/>
      <c r="D14" s="12"/>
      <c r="E14" s="12"/>
      <c r="F14" s="310">
        <v>0</v>
      </c>
      <c r="G14" s="143">
        <v>0</v>
      </c>
      <c r="H14" s="304">
        <f t="shared" si="0"/>
        <v>0</v>
      </c>
      <c r="I14" s="242"/>
      <c r="J14" s="242"/>
      <c r="K14" s="242"/>
      <c r="L14" s="242"/>
      <c r="M14" s="242"/>
      <c r="N14" s="269"/>
      <c r="O14" s="245"/>
      <c r="P14" s="206"/>
    </row>
    <row r="15" spans="1:16" ht="13.5" thickBot="1">
      <c r="A15" s="352" t="s">
        <v>313</v>
      </c>
      <c r="B15" s="4" t="s">
        <v>301</v>
      </c>
      <c r="C15" s="11"/>
      <c r="D15" s="11"/>
      <c r="E15" s="11"/>
      <c r="F15" s="60">
        <v>0</v>
      </c>
      <c r="G15" s="145">
        <v>0</v>
      </c>
      <c r="H15" s="262">
        <f t="shared" si="0"/>
        <v>0</v>
      </c>
      <c r="I15" s="237"/>
      <c r="J15" s="237"/>
      <c r="K15" s="237"/>
      <c r="L15" s="237"/>
      <c r="M15" s="237"/>
      <c r="N15" s="250"/>
      <c r="O15" s="245"/>
      <c r="P15" s="206"/>
    </row>
    <row r="16" spans="1:16" ht="12.75">
      <c r="A16" s="19" t="s">
        <v>192</v>
      </c>
      <c r="B16" s="4" t="s">
        <v>302</v>
      </c>
      <c r="C16" s="11"/>
      <c r="D16" s="11"/>
      <c r="E16" s="11"/>
      <c r="F16" s="60">
        <v>0</v>
      </c>
      <c r="G16" s="145">
        <v>0</v>
      </c>
      <c r="H16" s="262">
        <f t="shared" si="0"/>
        <v>0</v>
      </c>
      <c r="I16" s="237"/>
      <c r="J16" s="237"/>
      <c r="K16" s="237"/>
      <c r="L16" s="237"/>
      <c r="M16" s="237"/>
      <c r="N16" s="250"/>
      <c r="O16" s="245"/>
      <c r="P16" s="206"/>
    </row>
    <row r="17" spans="1:16" ht="12.75">
      <c r="A17" s="19" t="s">
        <v>192</v>
      </c>
      <c r="B17" s="4" t="s">
        <v>303</v>
      </c>
      <c r="C17" s="11"/>
      <c r="D17" s="11"/>
      <c r="E17" s="11"/>
      <c r="F17" s="60">
        <v>0</v>
      </c>
      <c r="G17" s="145">
        <v>0</v>
      </c>
      <c r="H17" s="262">
        <f t="shared" si="0"/>
        <v>0</v>
      </c>
      <c r="I17" s="237"/>
      <c r="J17" s="237"/>
      <c r="K17" s="237"/>
      <c r="L17" s="237"/>
      <c r="M17" s="237"/>
      <c r="N17" s="250"/>
      <c r="O17" s="245"/>
      <c r="P17" s="206"/>
    </row>
    <row r="18" spans="1:16" ht="13.5" thickBot="1">
      <c r="A18" s="19" t="s">
        <v>192</v>
      </c>
      <c r="B18" s="4" t="s">
        <v>304</v>
      </c>
      <c r="C18" s="13"/>
      <c r="D18" s="13"/>
      <c r="E18" s="13"/>
      <c r="F18" s="328">
        <v>0</v>
      </c>
      <c r="G18" s="147">
        <v>0</v>
      </c>
      <c r="H18" s="329">
        <f t="shared" si="0"/>
        <v>0</v>
      </c>
      <c r="I18" s="320"/>
      <c r="J18" s="320"/>
      <c r="K18" s="320"/>
      <c r="L18" s="320"/>
      <c r="M18" s="320"/>
      <c r="N18" s="339"/>
      <c r="O18" s="245"/>
      <c r="P18" s="206"/>
    </row>
    <row r="19" spans="1:16" ht="12.75">
      <c r="A19" s="346" t="s">
        <v>276</v>
      </c>
      <c r="B19" s="15" t="s">
        <v>305</v>
      </c>
      <c r="C19" s="227"/>
      <c r="D19" s="227"/>
      <c r="E19" s="227"/>
      <c r="F19" s="323">
        <v>0</v>
      </c>
      <c r="G19" s="324">
        <v>0</v>
      </c>
      <c r="H19" s="325">
        <f t="shared" si="0"/>
        <v>0</v>
      </c>
      <c r="I19" s="248"/>
      <c r="J19" s="248"/>
      <c r="K19" s="248"/>
      <c r="L19" s="248"/>
      <c r="M19" s="248"/>
      <c r="N19" s="249"/>
      <c r="O19" s="245"/>
      <c r="P19" s="206"/>
    </row>
    <row r="20" spans="1:16" ht="12.75">
      <c r="A20" s="19" t="s">
        <v>192</v>
      </c>
      <c r="B20" s="4" t="s">
        <v>306</v>
      </c>
      <c r="C20" s="11"/>
      <c r="D20" s="11"/>
      <c r="E20" s="11"/>
      <c r="F20" s="60">
        <v>0</v>
      </c>
      <c r="G20" s="145">
        <v>0</v>
      </c>
      <c r="H20" s="262">
        <f t="shared" si="0"/>
        <v>0</v>
      </c>
      <c r="I20" s="237"/>
      <c r="J20" s="237"/>
      <c r="K20" s="237"/>
      <c r="L20" s="237"/>
      <c r="M20" s="237"/>
      <c r="N20" s="250"/>
      <c r="O20" s="245"/>
      <c r="P20" s="206"/>
    </row>
    <row r="21" spans="1:16" ht="12.75">
      <c r="A21" s="19" t="s">
        <v>192</v>
      </c>
      <c r="B21" s="4" t="s">
        <v>307</v>
      </c>
      <c r="C21" s="11"/>
      <c r="D21" s="11"/>
      <c r="E21" s="11"/>
      <c r="F21" s="60">
        <v>0</v>
      </c>
      <c r="G21" s="145">
        <v>0</v>
      </c>
      <c r="H21" s="262">
        <f t="shared" si="0"/>
        <v>0</v>
      </c>
      <c r="I21" s="237"/>
      <c r="J21" s="237"/>
      <c r="K21" s="237"/>
      <c r="L21" s="237"/>
      <c r="M21" s="237"/>
      <c r="N21" s="250"/>
      <c r="O21" s="245"/>
      <c r="P21" s="206"/>
    </row>
    <row r="22" spans="1:16" ht="12.75">
      <c r="A22" s="19" t="s">
        <v>192</v>
      </c>
      <c r="B22" s="4" t="s">
        <v>308</v>
      </c>
      <c r="C22" s="11"/>
      <c r="D22" s="11"/>
      <c r="E22" s="11"/>
      <c r="F22" s="60">
        <v>0</v>
      </c>
      <c r="G22" s="145">
        <v>0</v>
      </c>
      <c r="H22" s="262">
        <f t="shared" si="0"/>
        <v>0</v>
      </c>
      <c r="I22" s="237"/>
      <c r="J22" s="237"/>
      <c r="K22" s="237"/>
      <c r="L22" s="237"/>
      <c r="M22" s="237"/>
      <c r="N22" s="250"/>
      <c r="O22" s="245"/>
      <c r="P22" s="206"/>
    </row>
    <row r="23" spans="1:16" ht="13.5" thickBot="1">
      <c r="A23" s="22" t="s">
        <v>192</v>
      </c>
      <c r="B23" s="23" t="s">
        <v>309</v>
      </c>
      <c r="C23" s="231"/>
      <c r="D23" s="231"/>
      <c r="E23" s="231"/>
      <c r="F23" s="326">
        <v>0</v>
      </c>
      <c r="G23" s="319">
        <v>0</v>
      </c>
      <c r="H23" s="327">
        <f t="shared" si="0"/>
        <v>0</v>
      </c>
      <c r="I23" s="240"/>
      <c r="J23" s="240"/>
      <c r="K23" s="240"/>
      <c r="L23" s="240"/>
      <c r="M23" s="240"/>
      <c r="N23" s="251"/>
      <c r="O23" s="245"/>
      <c r="P23" s="206"/>
    </row>
    <row r="24" spans="1:16" ht="13.5" thickBot="1">
      <c r="A24" s="344" t="s">
        <v>310</v>
      </c>
      <c r="B24" s="4" t="s">
        <v>311</v>
      </c>
      <c r="C24" s="12"/>
      <c r="D24" s="12"/>
      <c r="E24" s="12"/>
      <c r="F24" s="310">
        <v>0</v>
      </c>
      <c r="G24" s="143">
        <v>0</v>
      </c>
      <c r="H24" s="304">
        <f t="shared" si="0"/>
        <v>0</v>
      </c>
      <c r="I24" s="242"/>
      <c r="J24" s="242"/>
      <c r="K24" s="242"/>
      <c r="L24" s="242"/>
      <c r="M24" s="242"/>
      <c r="N24" s="269"/>
      <c r="O24" s="245"/>
      <c r="P24" s="206"/>
    </row>
    <row r="25" spans="1:16" ht="12.75">
      <c r="A25" s="19" t="s">
        <v>192</v>
      </c>
      <c r="B25" s="4" t="s">
        <v>312</v>
      </c>
      <c r="C25" s="11"/>
      <c r="D25" s="11"/>
      <c r="E25" s="11"/>
      <c r="F25" s="60">
        <v>0</v>
      </c>
      <c r="G25" s="145">
        <v>0</v>
      </c>
      <c r="H25" s="262">
        <f t="shared" si="0"/>
        <v>0</v>
      </c>
      <c r="I25" s="237"/>
      <c r="J25" s="237"/>
      <c r="K25" s="237"/>
      <c r="L25" s="237"/>
      <c r="M25" s="237"/>
      <c r="N25" s="250"/>
      <c r="O25" s="245"/>
      <c r="P25" s="206"/>
    </row>
    <row r="26" spans="1:16" ht="12.75">
      <c r="A26" s="19" t="s">
        <v>192</v>
      </c>
      <c r="B26" s="4" t="s">
        <v>308</v>
      </c>
      <c r="C26" s="11"/>
      <c r="D26" s="11"/>
      <c r="E26" s="11"/>
      <c r="F26" s="60">
        <v>0</v>
      </c>
      <c r="G26" s="145">
        <v>0</v>
      </c>
      <c r="H26" s="262">
        <f t="shared" si="0"/>
        <v>0</v>
      </c>
      <c r="I26" s="237"/>
      <c r="J26" s="237"/>
      <c r="K26" s="237"/>
      <c r="L26" s="237"/>
      <c r="M26" s="237"/>
      <c r="N26" s="250"/>
      <c r="O26" s="245"/>
      <c r="P26" s="206"/>
    </row>
    <row r="27" spans="1:16" ht="12.75">
      <c r="A27" s="19" t="s">
        <v>192</v>
      </c>
      <c r="B27" s="4" t="s">
        <v>309</v>
      </c>
      <c r="C27" s="11"/>
      <c r="D27" s="11"/>
      <c r="E27" s="11"/>
      <c r="F27" s="60">
        <v>0</v>
      </c>
      <c r="G27" s="145">
        <v>0</v>
      </c>
      <c r="H27" s="262">
        <f t="shared" si="0"/>
        <v>0</v>
      </c>
      <c r="I27" s="237"/>
      <c r="J27" s="237"/>
      <c r="K27" s="237"/>
      <c r="L27" s="237"/>
      <c r="M27" s="237"/>
      <c r="N27" s="250"/>
      <c r="O27" s="245"/>
      <c r="P27" s="206"/>
    </row>
    <row r="28" spans="1:16" ht="13.5" thickBot="1">
      <c r="A28" s="19" t="s">
        <v>192</v>
      </c>
      <c r="B28" s="4"/>
      <c r="C28" s="13"/>
      <c r="D28" s="13"/>
      <c r="E28" s="13"/>
      <c r="F28" s="328">
        <v>0</v>
      </c>
      <c r="G28" s="147">
        <v>0</v>
      </c>
      <c r="H28" s="329">
        <f t="shared" si="0"/>
        <v>0</v>
      </c>
      <c r="I28" s="320"/>
      <c r="J28" s="320"/>
      <c r="K28" s="320"/>
      <c r="L28" s="320"/>
      <c r="M28" s="320"/>
      <c r="N28" s="339"/>
      <c r="O28" s="245"/>
      <c r="P28" s="206"/>
    </row>
    <row r="29" spans="1:16" ht="13.5" thickBot="1">
      <c r="A29" s="342" t="s">
        <v>314</v>
      </c>
      <c r="B29" s="15"/>
      <c r="C29" s="335"/>
      <c r="D29" s="335"/>
      <c r="E29" s="335"/>
      <c r="F29" s="336">
        <v>0</v>
      </c>
      <c r="G29" s="337">
        <v>0</v>
      </c>
      <c r="H29" s="338">
        <f t="shared" si="0"/>
        <v>0</v>
      </c>
      <c r="I29" s="333"/>
      <c r="J29" s="333"/>
      <c r="K29" s="333"/>
      <c r="L29" s="333"/>
      <c r="M29" s="333"/>
      <c r="N29" s="334"/>
      <c r="O29" s="245"/>
      <c r="P29" s="206"/>
    </row>
    <row r="30" spans="1:16" ht="12.75">
      <c r="A30" s="45" t="s">
        <v>192</v>
      </c>
      <c r="B30" s="15" t="s">
        <v>6</v>
      </c>
      <c r="C30" s="227"/>
      <c r="D30" s="227"/>
      <c r="E30" s="227"/>
      <c r="F30" s="323">
        <v>0</v>
      </c>
      <c r="G30" s="324">
        <v>0</v>
      </c>
      <c r="H30" s="325">
        <f t="shared" si="0"/>
        <v>0</v>
      </c>
      <c r="I30" s="248"/>
      <c r="J30" s="248"/>
      <c r="K30" s="248"/>
      <c r="L30" s="248"/>
      <c r="M30" s="248"/>
      <c r="N30" s="249"/>
      <c r="O30" s="245"/>
      <c r="P30" s="206"/>
    </row>
    <row r="31" spans="1:16" ht="13.5" thickBot="1">
      <c r="A31" s="22" t="s">
        <v>192</v>
      </c>
      <c r="B31" s="23" t="s">
        <v>112</v>
      </c>
      <c r="C31" s="231"/>
      <c r="D31" s="231"/>
      <c r="E31" s="231"/>
      <c r="F31" s="326">
        <v>0</v>
      </c>
      <c r="G31" s="319">
        <v>0</v>
      </c>
      <c r="H31" s="327">
        <f t="shared" si="0"/>
        <v>0</v>
      </c>
      <c r="I31" s="240"/>
      <c r="J31" s="240"/>
      <c r="K31" s="240"/>
      <c r="L31" s="240"/>
      <c r="M31" s="240"/>
      <c r="N31" s="251"/>
      <c r="O31" s="245"/>
      <c r="P31" s="206"/>
    </row>
    <row r="32" spans="1:16" ht="12.75">
      <c r="A32" s="19" t="s">
        <v>192</v>
      </c>
      <c r="B32" s="4" t="s">
        <v>6</v>
      </c>
      <c r="C32" s="12"/>
      <c r="D32" s="12"/>
      <c r="E32" s="12"/>
      <c r="F32" s="310">
        <v>0</v>
      </c>
      <c r="G32" s="143">
        <v>0</v>
      </c>
      <c r="H32" s="304">
        <f t="shared" si="0"/>
        <v>0</v>
      </c>
      <c r="I32" s="242"/>
      <c r="J32" s="242"/>
      <c r="K32" s="242"/>
      <c r="L32" s="242"/>
      <c r="M32" s="242"/>
      <c r="N32" s="269"/>
      <c r="O32" s="245"/>
      <c r="P32" s="206"/>
    </row>
    <row r="33" spans="1:16" ht="13.5" thickBot="1">
      <c r="A33" s="19" t="s">
        <v>192</v>
      </c>
      <c r="B33" s="4" t="s">
        <v>112</v>
      </c>
      <c r="C33" s="13"/>
      <c r="D33" s="13"/>
      <c r="E33" s="13"/>
      <c r="F33" s="328">
        <v>0</v>
      </c>
      <c r="G33" s="147">
        <v>0</v>
      </c>
      <c r="H33" s="329">
        <f t="shared" si="0"/>
        <v>0</v>
      </c>
      <c r="I33" s="320"/>
      <c r="J33" s="320"/>
      <c r="K33" s="320"/>
      <c r="L33" s="320"/>
      <c r="M33" s="320"/>
      <c r="N33" s="339"/>
      <c r="O33" s="245"/>
      <c r="P33" s="206"/>
    </row>
    <row r="34" spans="1:16" ht="12.75">
      <c r="A34" s="45" t="s">
        <v>192</v>
      </c>
      <c r="B34" s="15" t="s">
        <v>6</v>
      </c>
      <c r="C34" s="227"/>
      <c r="D34" s="227"/>
      <c r="E34" s="227"/>
      <c r="F34" s="323">
        <v>0</v>
      </c>
      <c r="G34" s="324">
        <v>0</v>
      </c>
      <c r="H34" s="325">
        <f t="shared" si="0"/>
        <v>0</v>
      </c>
      <c r="I34" s="248"/>
      <c r="J34" s="248"/>
      <c r="K34" s="248"/>
      <c r="L34" s="248"/>
      <c r="M34" s="248"/>
      <c r="N34" s="249"/>
      <c r="O34" s="245"/>
      <c r="P34" s="206"/>
    </row>
    <row r="35" spans="1:16" ht="13.5" thickBot="1">
      <c r="A35" s="22" t="s">
        <v>192</v>
      </c>
      <c r="B35" s="23" t="s">
        <v>112</v>
      </c>
      <c r="C35" s="231"/>
      <c r="D35" s="231"/>
      <c r="E35" s="231"/>
      <c r="F35" s="326">
        <v>0</v>
      </c>
      <c r="G35" s="319">
        <v>0</v>
      </c>
      <c r="H35" s="327">
        <f t="shared" si="0"/>
        <v>0</v>
      </c>
      <c r="I35" s="240"/>
      <c r="J35" s="240"/>
      <c r="K35" s="240"/>
      <c r="L35" s="240"/>
      <c r="M35" s="240"/>
      <c r="N35" s="251"/>
      <c r="O35" s="245"/>
      <c r="P35" s="206"/>
    </row>
    <row r="36" spans="1:16" ht="12.75">
      <c r="A36" s="19" t="s">
        <v>192</v>
      </c>
      <c r="B36" s="4" t="s">
        <v>6</v>
      </c>
      <c r="C36" s="12"/>
      <c r="D36" s="12"/>
      <c r="E36" s="12"/>
      <c r="F36" s="310">
        <v>0</v>
      </c>
      <c r="G36" s="143">
        <v>0</v>
      </c>
      <c r="H36" s="304">
        <f t="shared" si="0"/>
        <v>0</v>
      </c>
      <c r="I36" s="242"/>
      <c r="J36" s="242"/>
      <c r="K36" s="242"/>
      <c r="L36" s="242"/>
      <c r="M36" s="242"/>
      <c r="N36" s="269"/>
      <c r="O36" s="245"/>
      <c r="P36" s="206"/>
    </row>
    <row r="37" spans="1:16" ht="13.5" thickBot="1">
      <c r="A37" s="22" t="s">
        <v>192</v>
      </c>
      <c r="B37" s="23" t="s">
        <v>112</v>
      </c>
      <c r="C37" s="231"/>
      <c r="D37" s="231"/>
      <c r="E37" s="231"/>
      <c r="F37" s="326">
        <v>0</v>
      </c>
      <c r="G37" s="319">
        <v>0</v>
      </c>
      <c r="H37" s="327">
        <f t="shared" si="0"/>
        <v>0</v>
      </c>
      <c r="I37" s="240"/>
      <c r="J37" s="240"/>
      <c r="K37" s="240"/>
      <c r="L37" s="240"/>
      <c r="M37" s="240"/>
      <c r="N37" s="251"/>
      <c r="O37" s="245"/>
      <c r="P37" s="206"/>
    </row>
    <row r="38" spans="1:16" ht="13.5" thickBot="1">
      <c r="A38" s="19"/>
      <c r="B38" s="4"/>
      <c r="C38" s="4"/>
      <c r="D38" s="4"/>
      <c r="E38" s="4"/>
      <c r="F38" s="260"/>
      <c r="G38" s="261"/>
      <c r="H38" s="353"/>
      <c r="I38" s="255"/>
      <c r="J38" s="255"/>
      <c r="K38" s="255"/>
      <c r="L38" s="255"/>
      <c r="M38" s="255"/>
      <c r="N38" s="255"/>
      <c r="O38" s="255"/>
      <c r="P38" s="206"/>
    </row>
    <row r="39" spans="1:16" ht="12.75">
      <c r="A39" s="370"/>
      <c r="B39" s="371"/>
      <c r="C39" s="371" t="s">
        <v>321</v>
      </c>
      <c r="D39" s="372"/>
      <c r="E39" s="386" t="s">
        <v>322</v>
      </c>
      <c r="F39" s="380"/>
      <c r="G39" s="381"/>
      <c r="H39" s="382" t="s">
        <v>324</v>
      </c>
      <c r="I39" s="375"/>
      <c r="J39" s="377" t="s">
        <v>18</v>
      </c>
      <c r="K39" s="340" t="s">
        <v>330</v>
      </c>
      <c r="L39" s="332"/>
      <c r="M39" s="362"/>
      <c r="N39" s="255"/>
      <c r="O39" s="255"/>
      <c r="P39" s="206"/>
    </row>
    <row r="40" spans="1:16" ht="13.5" thickBot="1">
      <c r="A40" s="367" t="s">
        <v>329</v>
      </c>
      <c r="B40" s="373"/>
      <c r="C40" s="373" t="s">
        <v>19</v>
      </c>
      <c r="D40" s="374"/>
      <c r="E40" s="387" t="s">
        <v>323</v>
      </c>
      <c r="F40" s="383"/>
      <c r="G40" s="384"/>
      <c r="H40" s="385" t="s">
        <v>112</v>
      </c>
      <c r="I40" s="268"/>
      <c r="J40" s="379"/>
      <c r="K40" s="433" t="s">
        <v>331</v>
      </c>
      <c r="L40" s="274"/>
      <c r="M40" s="434"/>
      <c r="N40" s="255"/>
      <c r="O40" s="255"/>
      <c r="P40" s="206"/>
    </row>
    <row r="41" spans="1:16" ht="13.5" thickBot="1">
      <c r="A41" s="19" t="s">
        <v>7</v>
      </c>
      <c r="B41" s="5"/>
      <c r="C41" s="286"/>
      <c r="D41" s="4"/>
      <c r="E41" s="431">
        <v>0</v>
      </c>
      <c r="F41" s="266"/>
      <c r="G41" s="266"/>
      <c r="H41" s="360">
        <v>0</v>
      </c>
      <c r="I41" s="266"/>
      <c r="J41" s="334"/>
      <c r="K41" s="276" t="s">
        <v>332</v>
      </c>
      <c r="L41" s="276"/>
      <c r="M41" s="363"/>
      <c r="N41" s="206"/>
      <c r="O41" s="206"/>
      <c r="P41" s="206"/>
    </row>
    <row r="42" spans="1:16" ht="12.75">
      <c r="A42" s="18" t="s">
        <v>52</v>
      </c>
      <c r="B42" s="6"/>
      <c r="C42" s="9"/>
      <c r="D42" s="2"/>
      <c r="E42" s="432">
        <v>0</v>
      </c>
      <c r="F42" s="292"/>
      <c r="G42" s="292"/>
      <c r="H42" s="355">
        <v>0</v>
      </c>
      <c r="I42" s="292"/>
      <c r="J42" s="250"/>
      <c r="K42" s="266" t="s">
        <v>37</v>
      </c>
      <c r="L42" s="266"/>
      <c r="M42" s="267"/>
      <c r="N42" s="206"/>
      <c r="O42" s="206"/>
      <c r="P42" s="206"/>
    </row>
    <row r="43" spans="1:16" ht="12.75">
      <c r="A43" s="19" t="s">
        <v>54</v>
      </c>
      <c r="B43" s="5"/>
      <c r="C43" s="286"/>
      <c r="D43" s="4"/>
      <c r="E43" s="361">
        <v>0</v>
      </c>
      <c r="F43" s="255"/>
      <c r="G43" s="255"/>
      <c r="H43" s="261">
        <v>0</v>
      </c>
      <c r="I43" s="255"/>
      <c r="J43" s="359"/>
      <c r="K43" s="292" t="s">
        <v>38</v>
      </c>
      <c r="L43" s="292"/>
      <c r="M43" s="312"/>
      <c r="N43" s="206"/>
      <c r="O43" s="206"/>
      <c r="P43" s="206"/>
    </row>
    <row r="44" spans="1:16" ht="12.75">
      <c r="A44" s="18" t="s">
        <v>90</v>
      </c>
      <c r="B44" s="6"/>
      <c r="C44" s="9"/>
      <c r="D44" s="2"/>
      <c r="E44" s="432">
        <v>0</v>
      </c>
      <c r="F44" s="292"/>
      <c r="G44" s="292"/>
      <c r="H44" s="355">
        <v>0</v>
      </c>
      <c r="I44" s="292"/>
      <c r="J44" s="250"/>
      <c r="K44" s="255" t="s">
        <v>39</v>
      </c>
      <c r="L44" s="255"/>
      <c r="M44" s="263"/>
      <c r="N44" s="206"/>
      <c r="O44" s="206"/>
      <c r="P44" s="206"/>
    </row>
    <row r="45" spans="1:16" ht="12.75">
      <c r="A45" s="19" t="s">
        <v>325</v>
      </c>
      <c r="B45" s="5"/>
      <c r="C45" s="286"/>
      <c r="D45" s="4"/>
      <c r="E45" s="432"/>
      <c r="F45" s="292"/>
      <c r="G45" s="292"/>
      <c r="H45" s="355"/>
      <c r="I45" s="292"/>
      <c r="J45" s="250"/>
      <c r="K45" s="292" t="s">
        <v>40</v>
      </c>
      <c r="L45" s="292"/>
      <c r="M45" s="312"/>
      <c r="N45" s="206"/>
      <c r="O45" s="206"/>
      <c r="P45" s="206"/>
    </row>
    <row r="46" spans="1:16" ht="13.5" thickBot="1">
      <c r="A46" s="18" t="s">
        <v>56</v>
      </c>
      <c r="B46" s="6"/>
      <c r="C46" s="9"/>
      <c r="D46" s="2"/>
      <c r="E46" s="361">
        <v>0</v>
      </c>
      <c r="F46" s="255"/>
      <c r="G46" s="255"/>
      <c r="H46" s="261">
        <v>0</v>
      </c>
      <c r="I46" s="255"/>
      <c r="J46" s="359"/>
      <c r="K46" s="255" t="s">
        <v>43</v>
      </c>
      <c r="L46" s="255"/>
      <c r="M46" s="263"/>
      <c r="N46" s="206"/>
      <c r="O46" s="206"/>
      <c r="P46" s="206"/>
    </row>
    <row r="47" spans="1:16" ht="13.5" thickBot="1">
      <c r="A47" s="19" t="s">
        <v>99</v>
      </c>
      <c r="B47" s="5"/>
      <c r="C47" s="286"/>
      <c r="D47" s="4"/>
      <c r="E47" s="393" t="s">
        <v>327</v>
      </c>
      <c r="F47" s="394">
        <v>0</v>
      </c>
      <c r="G47" s="395">
        <v>0</v>
      </c>
      <c r="H47" s="396">
        <v>0</v>
      </c>
      <c r="I47" s="390"/>
      <c r="J47" s="392" t="s">
        <v>18</v>
      </c>
      <c r="K47" s="292" t="s">
        <v>275</v>
      </c>
      <c r="L47" s="292"/>
      <c r="M47" s="312"/>
      <c r="N47" s="206"/>
      <c r="O47" s="206"/>
      <c r="P47" s="206"/>
    </row>
    <row r="48" spans="1:16" ht="12.75">
      <c r="A48" s="18" t="s">
        <v>59</v>
      </c>
      <c r="B48" s="6"/>
      <c r="C48" s="9"/>
      <c r="D48" s="2"/>
      <c r="E48" s="19"/>
      <c r="F48" s="260">
        <v>0</v>
      </c>
      <c r="G48" s="289">
        <v>0</v>
      </c>
      <c r="H48" s="261">
        <v>0</v>
      </c>
      <c r="I48" s="255"/>
      <c r="J48" s="359"/>
      <c r="K48" s="255" t="s">
        <v>333</v>
      </c>
      <c r="L48" s="255"/>
      <c r="M48" s="263"/>
      <c r="N48" s="206"/>
      <c r="O48" s="206"/>
      <c r="P48" s="206"/>
    </row>
    <row r="49" spans="1:16" ht="12.75">
      <c r="A49" s="19" t="s">
        <v>101</v>
      </c>
      <c r="B49" s="5"/>
      <c r="C49" s="286"/>
      <c r="D49" s="4"/>
      <c r="E49" s="18"/>
      <c r="F49" s="222">
        <v>0</v>
      </c>
      <c r="G49" s="296">
        <v>0</v>
      </c>
      <c r="H49" s="355">
        <v>0</v>
      </c>
      <c r="I49" s="292"/>
      <c r="J49" s="250"/>
      <c r="K49" s="292" t="s">
        <v>336</v>
      </c>
      <c r="L49" s="292"/>
      <c r="M49" s="312"/>
      <c r="N49" s="206"/>
      <c r="O49" s="206"/>
      <c r="P49" s="206"/>
    </row>
    <row r="50" spans="1:16" ht="12.75">
      <c r="A50" s="18" t="s">
        <v>102</v>
      </c>
      <c r="B50" s="6"/>
      <c r="C50" s="9"/>
      <c r="D50" s="2"/>
      <c r="E50" s="18"/>
      <c r="F50" s="222">
        <v>0</v>
      </c>
      <c r="G50" s="296">
        <v>0</v>
      </c>
      <c r="H50" s="355">
        <v>0</v>
      </c>
      <c r="I50" s="292"/>
      <c r="J50" s="250"/>
      <c r="K50" s="255" t="s">
        <v>335</v>
      </c>
      <c r="L50" s="255"/>
      <c r="M50" s="263"/>
      <c r="N50" s="206"/>
      <c r="O50" s="206"/>
      <c r="P50" s="206"/>
    </row>
    <row r="51" spans="1:16" ht="13.5" thickBot="1">
      <c r="A51" s="19" t="s">
        <v>105</v>
      </c>
      <c r="B51" s="5"/>
      <c r="C51" s="286"/>
      <c r="D51" s="4"/>
      <c r="E51" s="19"/>
      <c r="F51" s="260">
        <v>0</v>
      </c>
      <c r="G51" s="289">
        <v>0</v>
      </c>
      <c r="H51" s="261">
        <v>0</v>
      </c>
      <c r="I51" s="255"/>
      <c r="J51" s="359"/>
      <c r="K51" s="292" t="s">
        <v>334</v>
      </c>
      <c r="L51" s="292"/>
      <c r="M51" s="312"/>
      <c r="N51" s="206"/>
      <c r="O51" s="206"/>
      <c r="P51" s="206"/>
    </row>
    <row r="52" spans="1:16" ht="13.5" thickBot="1">
      <c r="A52" s="330" t="s">
        <v>316</v>
      </c>
      <c r="B52" s="3"/>
      <c r="C52" s="105"/>
      <c r="D52" s="301"/>
      <c r="E52" s="426" t="s">
        <v>326</v>
      </c>
      <c r="F52" s="427">
        <v>0</v>
      </c>
      <c r="G52" s="428"/>
      <c r="H52" s="429" t="s">
        <v>328</v>
      </c>
      <c r="I52" s="423"/>
      <c r="J52" s="425" t="s">
        <v>18</v>
      </c>
      <c r="K52" s="255"/>
      <c r="L52" s="255"/>
      <c r="M52" s="263"/>
      <c r="N52" s="206"/>
      <c r="O52" s="206"/>
      <c r="P52" s="206"/>
    </row>
    <row r="53" spans="1:16" ht="13.5" thickBot="1">
      <c r="A53" s="421" t="s">
        <v>114</v>
      </c>
      <c r="B53" s="150"/>
      <c r="C53" s="409"/>
      <c r="D53" s="408"/>
      <c r="E53" s="18"/>
      <c r="F53" s="222">
        <v>0</v>
      </c>
      <c r="G53" s="296">
        <v>0</v>
      </c>
      <c r="H53" s="294">
        <f t="shared" si="0"/>
        <v>0</v>
      </c>
      <c r="I53" s="292"/>
      <c r="J53" s="250"/>
      <c r="K53" s="300"/>
      <c r="L53" s="300"/>
      <c r="M53" s="313"/>
      <c r="N53" s="206"/>
      <c r="O53" s="206"/>
      <c r="P53" s="206"/>
    </row>
    <row r="54" spans="1:16" ht="12.75">
      <c r="A54" s="152" t="s">
        <v>317</v>
      </c>
      <c r="B54" s="44"/>
      <c r="C54" s="318"/>
      <c r="D54" s="39"/>
      <c r="E54" s="19"/>
      <c r="F54" s="260">
        <v>0</v>
      </c>
      <c r="G54" s="289">
        <v>0</v>
      </c>
      <c r="H54" s="430">
        <f t="shared" si="0"/>
        <v>0</v>
      </c>
      <c r="I54" s="255"/>
      <c r="J54" s="359"/>
      <c r="K54" s="206"/>
      <c r="L54" s="206"/>
      <c r="M54" s="206"/>
      <c r="N54" s="206"/>
      <c r="O54" s="206"/>
      <c r="P54" s="206"/>
    </row>
    <row r="55" spans="1:16" ht="12.75">
      <c r="A55" s="254" t="s">
        <v>318</v>
      </c>
      <c r="B55" s="285"/>
      <c r="C55" s="284"/>
      <c r="D55" s="255"/>
      <c r="E55" s="358"/>
      <c r="F55" s="292"/>
      <c r="G55" s="245"/>
      <c r="H55" s="244"/>
      <c r="I55" s="292"/>
      <c r="J55" s="250"/>
      <c r="K55" s="206"/>
      <c r="L55" s="206"/>
      <c r="M55" s="206"/>
      <c r="N55" s="206"/>
      <c r="O55" s="206"/>
      <c r="P55" s="206"/>
    </row>
    <row r="56" spans="1:16" ht="12.75">
      <c r="A56" s="358" t="s">
        <v>73</v>
      </c>
      <c r="B56" s="245"/>
      <c r="C56" s="293"/>
      <c r="D56" s="292"/>
      <c r="E56" s="254"/>
      <c r="F56" s="255"/>
      <c r="G56" s="285"/>
      <c r="H56" s="255"/>
      <c r="I56" s="255"/>
      <c r="J56" s="359"/>
      <c r="K56" s="206"/>
      <c r="L56" s="206"/>
      <c r="M56" s="206"/>
      <c r="N56" s="206"/>
      <c r="O56" s="206"/>
      <c r="P56" s="206"/>
    </row>
    <row r="57" spans="1:16" ht="12.75">
      <c r="A57" s="254" t="s">
        <v>35</v>
      </c>
      <c r="B57" s="285"/>
      <c r="C57" s="284"/>
      <c r="D57" s="255"/>
      <c r="E57" s="358"/>
      <c r="F57" s="292"/>
      <c r="G57" s="245"/>
      <c r="H57" s="292"/>
      <c r="I57" s="292"/>
      <c r="J57" s="250"/>
      <c r="K57" s="206"/>
      <c r="L57" s="206"/>
      <c r="M57" s="206"/>
      <c r="N57" s="206"/>
      <c r="O57" s="206"/>
      <c r="P57" s="206"/>
    </row>
    <row r="58" spans="1:16" ht="12.75">
      <c r="A58" s="358" t="s">
        <v>319</v>
      </c>
      <c r="B58" s="245"/>
      <c r="C58" s="293"/>
      <c r="D58" s="292"/>
      <c r="E58" s="358"/>
      <c r="F58" s="292"/>
      <c r="G58" s="245"/>
      <c r="H58" s="292"/>
      <c r="I58" s="292"/>
      <c r="J58" s="250"/>
      <c r="K58" s="206"/>
      <c r="L58" s="206"/>
      <c r="M58" s="206"/>
      <c r="N58" s="206"/>
      <c r="O58" s="206"/>
      <c r="P58" s="206"/>
    </row>
    <row r="59" spans="1:16" ht="13.5" thickBot="1">
      <c r="A59" s="264" t="s">
        <v>320</v>
      </c>
      <c r="B59" s="252"/>
      <c r="C59" s="354"/>
      <c r="D59" s="253"/>
      <c r="E59" s="264"/>
      <c r="F59" s="253"/>
      <c r="G59" s="253"/>
      <c r="H59" s="253"/>
      <c r="I59" s="253"/>
      <c r="J59" s="265"/>
      <c r="K59" s="206"/>
      <c r="L59" s="206"/>
      <c r="M59" s="206"/>
      <c r="N59" s="206"/>
      <c r="O59" s="206"/>
      <c r="P59" s="206"/>
    </row>
  </sheetData>
  <printOptions/>
  <pageMargins left="0.25" right="0.25" top="0.25" bottom="0.25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A1">
      <selection activeCell="F2" sqref="F2"/>
    </sheetView>
  </sheetViews>
  <sheetFormatPr defaultColWidth="9.140625" defaultRowHeight="12.75"/>
  <cols>
    <col min="1" max="1" width="8.57421875" style="0" customWidth="1"/>
    <col min="2" max="2" width="19.57421875" style="0" bestFit="1" customWidth="1"/>
    <col min="3" max="3" width="10.00390625" style="0" customWidth="1"/>
    <col min="4" max="4" width="5.57421875" style="0" customWidth="1"/>
    <col min="5" max="5" width="8.421875" style="0" customWidth="1"/>
    <col min="6" max="6" width="7.8515625" style="0" customWidth="1"/>
    <col min="7" max="8" width="5.57421875" style="0" customWidth="1"/>
    <col min="9" max="9" width="8.140625" style="0" customWidth="1"/>
    <col min="10" max="10" width="8.8515625" style="0" customWidth="1"/>
    <col min="11" max="11" width="7.7109375" style="0" customWidth="1"/>
    <col min="13" max="13" width="8.28125" style="0" customWidth="1"/>
    <col min="14" max="14" width="9.8515625" style="0" customWidth="1"/>
    <col min="15" max="15" width="6.28125" style="0" customWidth="1"/>
    <col min="16" max="16" width="8.00390625" style="0" customWidth="1"/>
  </cols>
  <sheetData>
    <row r="1" spans="1:14" ht="18">
      <c r="A1" s="80" t="s">
        <v>270</v>
      </c>
      <c r="B1" s="81"/>
      <c r="C1" s="82"/>
      <c r="K1" s="80" t="s">
        <v>271</v>
      </c>
      <c r="L1" s="81"/>
      <c r="M1" s="81"/>
      <c r="N1" s="82"/>
    </row>
    <row r="2" spans="1:14" ht="18">
      <c r="A2" s="853"/>
      <c r="B2" s="854"/>
      <c r="C2" s="855"/>
      <c r="K2" s="856"/>
      <c r="L2" s="857"/>
      <c r="M2" s="857"/>
      <c r="N2" s="858"/>
    </row>
    <row r="3" ht="13.5" thickBot="1"/>
    <row r="4" spans="1:21" ht="13.5" thickBot="1">
      <c r="A4" s="85" t="s">
        <v>18</v>
      </c>
      <c r="B4" s="83" t="s">
        <v>138</v>
      </c>
      <c r="C4" s="83" t="s">
        <v>535</v>
      </c>
      <c r="D4" s="83" t="s">
        <v>140</v>
      </c>
      <c r="E4" s="623" t="s">
        <v>536</v>
      </c>
      <c r="F4" s="83" t="s">
        <v>142</v>
      </c>
      <c r="G4" s="83" t="s">
        <v>143</v>
      </c>
      <c r="H4" s="83" t="s">
        <v>144</v>
      </c>
      <c r="I4" s="32" t="s">
        <v>145</v>
      </c>
      <c r="J4" s="85" t="s">
        <v>18</v>
      </c>
      <c r="K4" s="862" t="s">
        <v>138</v>
      </c>
      <c r="L4" s="83" t="s">
        <v>274</v>
      </c>
      <c r="M4" s="83" t="s">
        <v>156</v>
      </c>
      <c r="N4" s="83" t="s">
        <v>537</v>
      </c>
      <c r="O4" s="83" t="s">
        <v>143</v>
      </c>
      <c r="P4" s="83" t="s">
        <v>144</v>
      </c>
      <c r="Q4" s="83" t="s">
        <v>145</v>
      </c>
      <c r="R4" s="32" t="s">
        <v>538</v>
      </c>
      <c r="S4" s="1"/>
      <c r="T4" s="1"/>
      <c r="U4" s="1"/>
    </row>
    <row r="5" spans="1:21" ht="12.75">
      <c r="A5" s="86" t="s">
        <v>146</v>
      </c>
      <c r="B5" s="8"/>
      <c r="C5" s="12"/>
      <c r="D5" s="12"/>
      <c r="E5" s="12"/>
      <c r="F5" s="12">
        <f>D5</f>
        <v>0</v>
      </c>
      <c r="G5" s="12"/>
      <c r="H5" s="12"/>
      <c r="I5" s="59"/>
      <c r="J5" s="86" t="s">
        <v>146</v>
      </c>
      <c r="K5" s="34"/>
      <c r="L5" s="12"/>
      <c r="M5" s="12"/>
      <c r="N5" s="12"/>
      <c r="O5" s="12"/>
      <c r="P5" s="12"/>
      <c r="Q5" s="12"/>
      <c r="R5" s="59"/>
      <c r="S5" s="1"/>
      <c r="T5" s="1"/>
      <c r="U5" s="1"/>
    </row>
    <row r="6" spans="1:21" ht="12.75">
      <c r="A6" s="87" t="s">
        <v>147</v>
      </c>
      <c r="B6" s="84">
        <f>B5+C5+D5-F5-G5-H5-I5</f>
        <v>0</v>
      </c>
      <c r="C6" s="11"/>
      <c r="D6" s="11"/>
      <c r="E6" s="11"/>
      <c r="F6" s="12">
        <f aca="true" t="shared" si="0" ref="F6:F16">D6</f>
        <v>0</v>
      </c>
      <c r="G6" s="11"/>
      <c r="H6" s="11"/>
      <c r="I6" s="35"/>
      <c r="J6" s="87" t="s">
        <v>147</v>
      </c>
      <c r="K6" s="758">
        <f>K5+L5+M5-N5-O5-P5-Q5</f>
        <v>0</v>
      </c>
      <c r="L6" s="11"/>
      <c r="M6" s="11"/>
      <c r="N6" s="11"/>
      <c r="O6" s="11"/>
      <c r="P6" s="11"/>
      <c r="Q6" s="11"/>
      <c r="R6" s="35"/>
      <c r="S6" s="1"/>
      <c r="T6" s="1"/>
      <c r="U6" s="1"/>
    </row>
    <row r="7" spans="1:21" ht="12.75">
      <c r="A7" s="87" t="s">
        <v>148</v>
      </c>
      <c r="B7" s="84">
        <f aca="true" t="shared" si="1" ref="B7:B17">B6+C6+D6-F6-G6-H6-I6</f>
        <v>0</v>
      </c>
      <c r="C7" s="11"/>
      <c r="D7" s="11"/>
      <c r="E7" s="11"/>
      <c r="F7" s="12">
        <f t="shared" si="0"/>
        <v>0</v>
      </c>
      <c r="G7" s="11"/>
      <c r="H7" s="11"/>
      <c r="I7" s="35"/>
      <c r="J7" s="87" t="s">
        <v>148</v>
      </c>
      <c r="K7" s="758">
        <f aca="true" t="shared" si="2" ref="K7:K17">K6+L6+M6-N6-O6-P6-Q6</f>
        <v>0</v>
      </c>
      <c r="L7" s="11"/>
      <c r="M7" s="11"/>
      <c r="N7" s="11"/>
      <c r="O7" s="11"/>
      <c r="P7" s="11"/>
      <c r="Q7" s="11"/>
      <c r="R7" s="35"/>
      <c r="S7" s="1"/>
      <c r="T7" s="1"/>
      <c r="U7" s="1"/>
    </row>
    <row r="8" spans="1:21" ht="12.75">
      <c r="A8" s="87" t="s">
        <v>149</v>
      </c>
      <c r="B8" s="84">
        <f t="shared" si="1"/>
        <v>0</v>
      </c>
      <c r="C8" s="11"/>
      <c r="D8" s="11"/>
      <c r="E8" s="11"/>
      <c r="F8" s="12">
        <f t="shared" si="0"/>
        <v>0</v>
      </c>
      <c r="G8" s="11"/>
      <c r="H8" s="11"/>
      <c r="I8" s="35"/>
      <c r="J8" s="87" t="s">
        <v>149</v>
      </c>
      <c r="K8" s="758">
        <f t="shared" si="2"/>
        <v>0</v>
      </c>
      <c r="L8" s="11"/>
      <c r="M8" s="11"/>
      <c r="N8" s="11"/>
      <c r="O8" s="11"/>
      <c r="P8" s="11"/>
      <c r="Q8" s="11"/>
      <c r="R8" s="35"/>
      <c r="S8" s="1"/>
      <c r="T8" s="1"/>
      <c r="U8" s="1"/>
    </row>
    <row r="9" spans="1:21" ht="12.75">
      <c r="A9" s="87" t="s">
        <v>150</v>
      </c>
      <c r="B9" s="84">
        <f t="shared" si="1"/>
        <v>0</v>
      </c>
      <c r="C9" s="11"/>
      <c r="D9" s="11"/>
      <c r="E9" s="11"/>
      <c r="F9" s="12">
        <f t="shared" si="0"/>
        <v>0</v>
      </c>
      <c r="G9" s="11"/>
      <c r="H9" s="11"/>
      <c r="I9" s="35"/>
      <c r="J9" s="87" t="s">
        <v>150</v>
      </c>
      <c r="K9" s="758">
        <f t="shared" si="2"/>
        <v>0</v>
      </c>
      <c r="L9" s="11"/>
      <c r="M9" s="11"/>
      <c r="N9" s="11"/>
      <c r="O9" s="11"/>
      <c r="P9" s="11"/>
      <c r="Q9" s="11"/>
      <c r="R9" s="35"/>
      <c r="S9" s="1"/>
      <c r="T9" s="1"/>
      <c r="U9" s="1"/>
    </row>
    <row r="10" spans="1:21" ht="12.75">
      <c r="A10" s="87" t="s">
        <v>151</v>
      </c>
      <c r="B10" s="84">
        <f t="shared" si="1"/>
        <v>0</v>
      </c>
      <c r="C10" s="11"/>
      <c r="D10" s="11"/>
      <c r="E10" s="11"/>
      <c r="F10" s="12">
        <f t="shared" si="0"/>
        <v>0</v>
      </c>
      <c r="G10" s="11"/>
      <c r="H10" s="11"/>
      <c r="I10" s="35"/>
      <c r="J10" s="87" t="s">
        <v>151</v>
      </c>
      <c r="K10" s="758">
        <f t="shared" si="2"/>
        <v>0</v>
      </c>
      <c r="L10" s="11"/>
      <c r="M10" s="11"/>
      <c r="N10" s="11"/>
      <c r="O10" s="11"/>
      <c r="P10" s="11"/>
      <c r="Q10" s="11"/>
      <c r="R10" s="35"/>
      <c r="S10" s="1"/>
      <c r="T10" s="1"/>
      <c r="U10" s="1"/>
    </row>
    <row r="11" spans="1:21" ht="12.75">
      <c r="A11" s="87" t="s">
        <v>152</v>
      </c>
      <c r="B11" s="84">
        <f t="shared" si="1"/>
        <v>0</v>
      </c>
      <c r="C11" s="11"/>
      <c r="D11" s="11"/>
      <c r="E11" s="11"/>
      <c r="F11" s="12">
        <f t="shared" si="0"/>
        <v>0</v>
      </c>
      <c r="G11" s="11"/>
      <c r="H11" s="11"/>
      <c r="I11" s="35"/>
      <c r="J11" s="87" t="s">
        <v>152</v>
      </c>
      <c r="K11" s="758">
        <f t="shared" si="2"/>
        <v>0</v>
      </c>
      <c r="L11" s="11"/>
      <c r="M11" s="11"/>
      <c r="N11" s="11"/>
      <c r="O11" s="11"/>
      <c r="P11" s="11"/>
      <c r="Q11" s="11"/>
      <c r="R11" s="35"/>
      <c r="S11" s="1"/>
      <c r="T11" s="1"/>
      <c r="U11" s="1"/>
    </row>
    <row r="12" spans="1:21" ht="12.75">
      <c r="A12" s="87" t="s">
        <v>160</v>
      </c>
      <c r="B12" s="84">
        <f t="shared" si="1"/>
        <v>0</v>
      </c>
      <c r="C12" s="11"/>
      <c r="D12" s="11"/>
      <c r="E12" s="11"/>
      <c r="F12" s="12">
        <f t="shared" si="0"/>
        <v>0</v>
      </c>
      <c r="G12" s="11"/>
      <c r="H12" s="11"/>
      <c r="I12" s="35"/>
      <c r="J12" s="87" t="s">
        <v>160</v>
      </c>
      <c r="K12" s="758">
        <f t="shared" si="2"/>
        <v>0</v>
      </c>
      <c r="L12" s="11"/>
      <c r="M12" s="11"/>
      <c r="N12" s="11"/>
      <c r="O12" s="11"/>
      <c r="P12" s="11"/>
      <c r="Q12" s="11"/>
      <c r="R12" s="35"/>
      <c r="S12" s="1"/>
      <c r="T12" s="1"/>
      <c r="U12" s="1"/>
    </row>
    <row r="13" spans="1:21" ht="12.75">
      <c r="A13" s="87" t="s">
        <v>153</v>
      </c>
      <c r="B13" s="84">
        <f t="shared" si="1"/>
        <v>0</v>
      </c>
      <c r="C13" s="11"/>
      <c r="D13" s="11"/>
      <c r="E13" s="11"/>
      <c r="F13" s="12">
        <f t="shared" si="0"/>
        <v>0</v>
      </c>
      <c r="G13" s="11"/>
      <c r="H13" s="11"/>
      <c r="I13" s="35"/>
      <c r="J13" s="87" t="s">
        <v>153</v>
      </c>
      <c r="K13" s="758">
        <f t="shared" si="2"/>
        <v>0</v>
      </c>
      <c r="L13" s="11"/>
      <c r="M13" s="11"/>
      <c r="N13" s="11"/>
      <c r="O13" s="11"/>
      <c r="P13" s="11"/>
      <c r="Q13" s="11"/>
      <c r="R13" s="35"/>
      <c r="S13" s="1"/>
      <c r="T13" s="1"/>
      <c r="U13" s="1"/>
    </row>
    <row r="14" spans="1:21" ht="12.75">
      <c r="A14" s="87" t="s">
        <v>159</v>
      </c>
      <c r="B14" s="84">
        <f t="shared" si="1"/>
        <v>0</v>
      </c>
      <c r="C14" s="11"/>
      <c r="D14" s="11"/>
      <c r="E14" s="11"/>
      <c r="F14" s="12">
        <f t="shared" si="0"/>
        <v>0</v>
      </c>
      <c r="G14" s="11"/>
      <c r="H14" s="11"/>
      <c r="I14" s="35"/>
      <c r="J14" s="87" t="s">
        <v>159</v>
      </c>
      <c r="K14" s="758">
        <f t="shared" si="2"/>
        <v>0</v>
      </c>
      <c r="L14" s="11"/>
      <c r="M14" s="11"/>
      <c r="N14" s="11"/>
      <c r="O14" s="11"/>
      <c r="P14" s="11"/>
      <c r="Q14" s="11"/>
      <c r="R14" s="35"/>
      <c r="S14" s="1"/>
      <c r="T14" s="1"/>
      <c r="U14" s="1"/>
    </row>
    <row r="15" spans="1:21" ht="12.75">
      <c r="A15" s="87" t="s">
        <v>157</v>
      </c>
      <c r="B15" s="84">
        <f t="shared" si="1"/>
        <v>0</v>
      </c>
      <c r="C15" s="11"/>
      <c r="D15" s="11"/>
      <c r="E15" s="11"/>
      <c r="F15" s="12">
        <f t="shared" si="0"/>
        <v>0</v>
      </c>
      <c r="G15" s="11"/>
      <c r="H15" s="11"/>
      <c r="I15" s="35"/>
      <c r="J15" s="87" t="s">
        <v>157</v>
      </c>
      <c r="K15" s="758">
        <f t="shared" si="2"/>
        <v>0</v>
      </c>
      <c r="L15" s="11"/>
      <c r="M15" s="11"/>
      <c r="N15" s="11"/>
      <c r="O15" s="11"/>
      <c r="P15" s="11"/>
      <c r="Q15" s="11"/>
      <c r="R15" s="35"/>
      <c r="S15" s="1"/>
      <c r="T15" s="1"/>
      <c r="U15" s="1"/>
    </row>
    <row r="16" spans="1:21" ht="12.75">
      <c r="A16" s="87" t="s">
        <v>158</v>
      </c>
      <c r="B16" s="84">
        <f t="shared" si="1"/>
        <v>0</v>
      </c>
      <c r="C16" s="11"/>
      <c r="D16" s="11"/>
      <c r="E16" s="11"/>
      <c r="F16" s="12">
        <f t="shared" si="0"/>
        <v>0</v>
      </c>
      <c r="G16" s="11"/>
      <c r="H16" s="11"/>
      <c r="I16" s="35"/>
      <c r="J16" s="87" t="s">
        <v>158</v>
      </c>
      <c r="K16" s="758">
        <f t="shared" si="2"/>
        <v>0</v>
      </c>
      <c r="L16" s="11"/>
      <c r="M16" s="11"/>
      <c r="N16" s="11"/>
      <c r="O16" s="11"/>
      <c r="P16" s="11"/>
      <c r="Q16" s="11"/>
      <c r="R16" s="35"/>
      <c r="S16" s="1"/>
      <c r="T16" s="1"/>
      <c r="U16" s="1"/>
    </row>
    <row r="17" spans="1:21" ht="13.5" thickBot="1">
      <c r="A17" s="88" t="s">
        <v>155</v>
      </c>
      <c r="B17" s="84">
        <f t="shared" si="1"/>
        <v>0</v>
      </c>
      <c r="C17" s="13"/>
      <c r="D17" s="13"/>
      <c r="E17" s="13"/>
      <c r="F17" s="13"/>
      <c r="G17" s="13"/>
      <c r="H17" s="13"/>
      <c r="I17" s="61"/>
      <c r="J17" s="88" t="s">
        <v>155</v>
      </c>
      <c r="K17" s="863">
        <f t="shared" si="2"/>
        <v>0</v>
      </c>
      <c r="L17" s="231"/>
      <c r="M17" s="231"/>
      <c r="N17" s="231"/>
      <c r="O17" s="231"/>
      <c r="P17" s="231"/>
      <c r="Q17" s="231"/>
      <c r="R17" s="314"/>
      <c r="S17" s="1"/>
      <c r="T17" s="1"/>
      <c r="U17" s="1"/>
    </row>
    <row r="18" spans="1:21" ht="13.5" thickBot="1">
      <c r="A18" s="90"/>
      <c r="B18" s="703" t="s">
        <v>154</v>
      </c>
      <c r="C18" s="150">
        <f>SUM(C5:C17)</f>
        <v>0</v>
      </c>
      <c r="D18" s="91">
        <f aca="true" t="shared" si="3" ref="D18:I18">SUM(D5:D17)</f>
        <v>0</v>
      </c>
      <c r="E18" s="91">
        <f t="shared" si="3"/>
        <v>0</v>
      </c>
      <c r="F18" s="91">
        <f t="shared" si="3"/>
        <v>0</v>
      </c>
      <c r="G18" s="91">
        <f t="shared" si="3"/>
        <v>0</v>
      </c>
      <c r="H18" s="91">
        <f t="shared" si="3"/>
        <v>0</v>
      </c>
      <c r="I18" s="760">
        <f t="shared" si="3"/>
        <v>0</v>
      </c>
      <c r="J18" s="90"/>
      <c r="K18" s="703" t="s">
        <v>154</v>
      </c>
      <c r="L18" s="150">
        <f aca="true" t="shared" si="4" ref="L18:Q18">SUM(L5:L17)</f>
        <v>0</v>
      </c>
      <c r="M18" s="91">
        <f t="shared" si="4"/>
        <v>0</v>
      </c>
      <c r="N18" s="91">
        <f t="shared" si="4"/>
        <v>0</v>
      </c>
      <c r="O18" s="91">
        <f t="shared" si="4"/>
        <v>0</v>
      </c>
      <c r="P18" s="91">
        <f t="shared" si="4"/>
        <v>0</v>
      </c>
      <c r="Q18" s="91">
        <f t="shared" si="4"/>
        <v>0</v>
      </c>
      <c r="R18" s="92"/>
      <c r="S18" s="1"/>
      <c r="T18" s="1"/>
      <c r="U18" s="1"/>
    </row>
    <row r="19" spans="1:21" ht="13.5" thickBot="1">
      <c r="A19" s="705" t="s">
        <v>248</v>
      </c>
      <c r="B19" s="706">
        <f>AVERAGE(B5:B17)</f>
        <v>0</v>
      </c>
      <c r="C19" s="1"/>
      <c r="D19" s="1"/>
      <c r="E19" s="1"/>
      <c r="F19" s="1"/>
      <c r="G19" s="1"/>
      <c r="H19" s="1"/>
      <c r="I19" s="1"/>
      <c r="J19" s="705" t="s">
        <v>248</v>
      </c>
      <c r="K19" s="706">
        <f>AVERAGE(K5:K17)</f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0:21" ht="12.75"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0:21" ht="18">
      <c r="J21" s="1"/>
      <c r="K21" s="859" t="s">
        <v>539</v>
      </c>
      <c r="L21" s="860"/>
      <c r="M21" s="860"/>
      <c r="N21" s="860"/>
      <c r="O21" s="860"/>
      <c r="P21" s="861"/>
      <c r="Q21" s="1"/>
      <c r="R21" s="1"/>
      <c r="S21" s="1"/>
      <c r="T21" s="1"/>
      <c r="U21" s="1"/>
    </row>
    <row r="22" spans="10:21" ht="13.5" thickBot="1"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0:21" ht="13.5" thickBot="1">
      <c r="J23" s="85" t="s">
        <v>18</v>
      </c>
      <c r="K23" s="862" t="s">
        <v>138</v>
      </c>
      <c r="L23" s="83" t="s">
        <v>274</v>
      </c>
      <c r="M23" s="83" t="s">
        <v>139</v>
      </c>
      <c r="N23" s="83" t="s">
        <v>156</v>
      </c>
      <c r="O23" s="83" t="s">
        <v>272</v>
      </c>
      <c r="P23" s="83" t="s">
        <v>273</v>
      </c>
      <c r="Q23" s="83" t="s">
        <v>145</v>
      </c>
      <c r="R23" s="32" t="s">
        <v>143</v>
      </c>
      <c r="S23" s="1"/>
      <c r="T23" s="1"/>
      <c r="U23" s="1"/>
    </row>
    <row r="24" spans="10:21" ht="12.75">
      <c r="J24" s="86" t="s">
        <v>146</v>
      </c>
      <c r="K24" s="34"/>
      <c r="L24" s="12"/>
      <c r="M24" s="12"/>
      <c r="N24" s="12"/>
      <c r="O24" s="12"/>
      <c r="P24" s="12"/>
      <c r="Q24" s="12"/>
      <c r="R24" s="59"/>
      <c r="S24" s="1"/>
      <c r="T24" s="1"/>
      <c r="U24" s="1"/>
    </row>
    <row r="25" spans="10:21" ht="12.75">
      <c r="J25" s="87" t="s">
        <v>147</v>
      </c>
      <c r="K25" s="758">
        <f>K24+L24+M24-N24-O24-P24-Q24</f>
        <v>0</v>
      </c>
      <c r="L25" s="11"/>
      <c r="M25" s="11"/>
      <c r="N25" s="11"/>
      <c r="O25" s="11"/>
      <c r="P25" s="11"/>
      <c r="Q25" s="11"/>
      <c r="R25" s="35"/>
      <c r="S25" s="1"/>
      <c r="T25" s="1"/>
      <c r="U25" s="1"/>
    </row>
    <row r="26" spans="10:21" ht="12.75">
      <c r="J26" s="87" t="s">
        <v>148</v>
      </c>
      <c r="K26" s="758">
        <f aca="true" t="shared" si="5" ref="K26:K36">K25+L25+M25-N25-O25-P25-Q25</f>
        <v>0</v>
      </c>
      <c r="L26" s="11"/>
      <c r="M26" s="11"/>
      <c r="N26" s="11"/>
      <c r="O26" s="11"/>
      <c r="P26" s="11"/>
      <c r="Q26" s="11"/>
      <c r="R26" s="35"/>
      <c r="S26" s="1"/>
      <c r="T26" s="1"/>
      <c r="U26" s="1"/>
    </row>
    <row r="27" spans="10:21" ht="12.75">
      <c r="J27" s="87" t="s">
        <v>149</v>
      </c>
      <c r="K27" s="758">
        <f t="shared" si="5"/>
        <v>0</v>
      </c>
      <c r="L27" s="11"/>
      <c r="M27" s="11"/>
      <c r="N27" s="11"/>
      <c r="O27" s="11"/>
      <c r="P27" s="11"/>
      <c r="Q27" s="11"/>
      <c r="R27" s="35"/>
      <c r="S27" s="1"/>
      <c r="T27" s="1"/>
      <c r="U27" s="1"/>
    </row>
    <row r="28" spans="10:18" ht="12.75">
      <c r="J28" s="87" t="s">
        <v>150</v>
      </c>
      <c r="K28" s="758">
        <f t="shared" si="5"/>
        <v>0</v>
      </c>
      <c r="L28" s="11"/>
      <c r="M28" s="11"/>
      <c r="N28" s="11"/>
      <c r="O28" s="11"/>
      <c r="P28" s="11"/>
      <c r="Q28" s="11"/>
      <c r="R28" s="35"/>
    </row>
    <row r="29" spans="10:18" ht="12.75">
      <c r="J29" s="87" t="s">
        <v>151</v>
      </c>
      <c r="K29" s="758">
        <f t="shared" si="5"/>
        <v>0</v>
      </c>
      <c r="L29" s="11"/>
      <c r="M29" s="11"/>
      <c r="N29" s="11"/>
      <c r="O29" s="11"/>
      <c r="P29" s="11"/>
      <c r="Q29" s="11"/>
      <c r="R29" s="35"/>
    </row>
    <row r="30" spans="10:18" ht="12.75">
      <c r="J30" s="87" t="s">
        <v>152</v>
      </c>
      <c r="K30" s="758">
        <f t="shared" si="5"/>
        <v>0</v>
      </c>
      <c r="L30" s="11"/>
      <c r="M30" s="11"/>
      <c r="N30" s="11"/>
      <c r="O30" s="11"/>
      <c r="P30" s="11"/>
      <c r="Q30" s="11"/>
      <c r="R30" s="35"/>
    </row>
    <row r="31" spans="10:18" ht="12.75">
      <c r="J31" s="87" t="s">
        <v>160</v>
      </c>
      <c r="K31" s="758">
        <f t="shared" si="5"/>
        <v>0</v>
      </c>
      <c r="L31" s="11"/>
      <c r="M31" s="11"/>
      <c r="N31" s="11"/>
      <c r="O31" s="11"/>
      <c r="P31" s="11"/>
      <c r="Q31" s="11"/>
      <c r="R31" s="35"/>
    </row>
    <row r="32" spans="10:18" ht="12.75">
      <c r="J32" s="87" t="s">
        <v>153</v>
      </c>
      <c r="K32" s="758">
        <f t="shared" si="5"/>
        <v>0</v>
      </c>
      <c r="L32" s="11"/>
      <c r="M32" s="11"/>
      <c r="N32" s="11"/>
      <c r="O32" s="11"/>
      <c r="P32" s="11"/>
      <c r="Q32" s="11"/>
      <c r="R32" s="35"/>
    </row>
    <row r="33" spans="10:18" ht="12.75">
      <c r="J33" s="87" t="s">
        <v>159</v>
      </c>
      <c r="K33" s="758">
        <f t="shared" si="5"/>
        <v>0</v>
      </c>
      <c r="L33" s="11"/>
      <c r="M33" s="11"/>
      <c r="N33" s="11"/>
      <c r="O33" s="11"/>
      <c r="P33" s="11"/>
      <c r="Q33" s="11"/>
      <c r="R33" s="35"/>
    </row>
    <row r="34" spans="10:18" ht="12.75">
      <c r="J34" s="87" t="s">
        <v>157</v>
      </c>
      <c r="K34" s="758">
        <f t="shared" si="5"/>
        <v>0</v>
      </c>
      <c r="L34" s="11"/>
      <c r="M34" s="11"/>
      <c r="N34" s="11"/>
      <c r="O34" s="11"/>
      <c r="P34" s="11"/>
      <c r="Q34" s="11"/>
      <c r="R34" s="35"/>
    </row>
    <row r="35" spans="10:18" ht="12.75">
      <c r="J35" s="87" t="s">
        <v>158</v>
      </c>
      <c r="K35" s="758">
        <f t="shared" si="5"/>
        <v>0</v>
      </c>
      <c r="L35" s="11"/>
      <c r="M35" s="11"/>
      <c r="N35" s="11"/>
      <c r="O35" s="11"/>
      <c r="P35" s="11"/>
      <c r="Q35" s="11"/>
      <c r="R35" s="35"/>
    </row>
    <row r="36" spans="10:18" ht="13.5" thickBot="1">
      <c r="J36" s="88" t="s">
        <v>155</v>
      </c>
      <c r="K36" s="759">
        <f t="shared" si="5"/>
        <v>0</v>
      </c>
      <c r="L36" s="13"/>
      <c r="M36" s="13"/>
      <c r="N36" s="13"/>
      <c r="O36" s="13"/>
      <c r="P36" s="13"/>
      <c r="Q36" s="13"/>
      <c r="R36" s="61"/>
    </row>
    <row r="37" spans="10:18" ht="13.5" thickBot="1">
      <c r="J37" s="90"/>
      <c r="K37" s="703" t="s">
        <v>154</v>
      </c>
      <c r="L37" s="150">
        <f aca="true" t="shared" si="6" ref="L37:Q37">SUM(L24:L36)</f>
        <v>0</v>
      </c>
      <c r="M37" s="91">
        <f t="shared" si="6"/>
        <v>0</v>
      </c>
      <c r="N37" s="91">
        <f t="shared" si="6"/>
        <v>0</v>
      </c>
      <c r="O37" s="91">
        <f t="shared" si="6"/>
        <v>0</v>
      </c>
      <c r="P37" s="91">
        <f t="shared" si="6"/>
        <v>0</v>
      </c>
      <c r="Q37" s="91">
        <f t="shared" si="6"/>
        <v>0</v>
      </c>
      <c r="R37" s="92"/>
    </row>
    <row r="38" spans="10:11" ht="13.5" thickBot="1">
      <c r="J38" s="705" t="s">
        <v>248</v>
      </c>
      <c r="K38" s="706">
        <f>AVERAGE(K24:K36)</f>
        <v>0</v>
      </c>
    </row>
  </sheetData>
  <printOptions/>
  <pageMargins left="0.25" right="0.25" top="0.25" bottom="0.25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A2" sqref="A2"/>
    </sheetView>
  </sheetViews>
  <sheetFormatPr defaultColWidth="9.140625" defaultRowHeight="12.75"/>
  <cols>
    <col min="1" max="1" width="9.7109375" style="0" customWidth="1"/>
    <col min="2" max="2" width="17.28125" style="0" customWidth="1"/>
    <col min="3" max="4" width="5.8515625" style="0" customWidth="1"/>
    <col min="5" max="14" width="5.57421875" style="0" customWidth="1"/>
  </cols>
  <sheetData>
    <row r="1" spans="1:3" ht="18.75" thickBot="1">
      <c r="A1" s="305" t="s">
        <v>315</v>
      </c>
      <c r="B1" s="306"/>
      <c r="C1" s="307"/>
    </row>
    <row r="2" spans="1:8" ht="13.5" thickBot="1">
      <c r="A2" s="277"/>
      <c r="B2" s="278"/>
      <c r="C2" s="278"/>
      <c r="D2" s="206"/>
      <c r="E2" s="206"/>
      <c r="F2" s="206"/>
      <c r="G2" s="206"/>
      <c r="H2" s="207"/>
    </row>
    <row r="3" spans="1:16" ht="13.5" thickBot="1">
      <c r="A3" s="400" t="s">
        <v>292</v>
      </c>
      <c r="B3" s="874" t="s">
        <v>111</v>
      </c>
      <c r="C3" s="400" t="s">
        <v>292</v>
      </c>
      <c r="D3" s="405" t="s">
        <v>111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6" ht="12.75">
      <c r="A4" s="241"/>
      <c r="B4" s="298"/>
      <c r="C4" s="242"/>
      <c r="D4" s="403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</row>
    <row r="5" spans="1:16" ht="12.75">
      <c r="A5" s="238"/>
      <c r="B5" s="297"/>
      <c r="C5" s="237"/>
      <c r="D5" s="250"/>
      <c r="E5" s="206"/>
      <c r="F5" s="206"/>
      <c r="G5" s="206"/>
      <c r="H5" s="206"/>
      <c r="I5" s="206"/>
      <c r="J5" s="256"/>
      <c r="K5" s="257"/>
      <c r="L5" s="206"/>
      <c r="M5" s="206"/>
      <c r="N5" s="206"/>
      <c r="O5" s="206"/>
      <c r="P5" s="206"/>
    </row>
    <row r="6" spans="1:16" ht="12.75">
      <c r="A6" s="238"/>
      <c r="B6" s="297"/>
      <c r="C6" s="237"/>
      <c r="D6" s="250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</row>
    <row r="7" spans="1:16" ht="13.5" thickBot="1">
      <c r="A7" s="239"/>
      <c r="B7" s="299"/>
      <c r="C7" s="240"/>
      <c r="D7" s="251"/>
      <c r="E7" s="206"/>
      <c r="F7" s="206"/>
      <c r="G7" s="206"/>
      <c r="H7" s="206"/>
      <c r="I7" s="206"/>
      <c r="J7" s="206"/>
      <c r="K7" s="206"/>
      <c r="L7" s="206"/>
      <c r="M7" s="206"/>
      <c r="N7" s="206"/>
      <c r="P7" s="206"/>
    </row>
    <row r="8" spans="1:16" ht="13.5" thickBot="1">
      <c r="A8" s="890"/>
      <c r="B8" s="891"/>
      <c r="C8" s="892">
        <v>1</v>
      </c>
      <c r="D8" s="892">
        <v>2</v>
      </c>
      <c r="E8" s="892">
        <v>3</v>
      </c>
      <c r="F8" s="893">
        <v>4</v>
      </c>
      <c r="G8" s="892">
        <v>5</v>
      </c>
      <c r="H8" s="892">
        <v>6</v>
      </c>
      <c r="I8" s="892">
        <v>7</v>
      </c>
      <c r="J8" s="892">
        <v>8</v>
      </c>
      <c r="K8" s="892">
        <v>9</v>
      </c>
      <c r="L8" s="892">
        <v>10</v>
      </c>
      <c r="M8" s="892">
        <v>11</v>
      </c>
      <c r="N8" s="894">
        <v>12</v>
      </c>
      <c r="P8" s="206"/>
    </row>
    <row r="9" spans="1:16" ht="13.5" thickBot="1">
      <c r="A9" s="889" t="s">
        <v>293</v>
      </c>
      <c r="B9" s="864" t="s">
        <v>295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69"/>
      <c r="P9" s="206"/>
    </row>
    <row r="10" spans="1:16" ht="12.75">
      <c r="A10" s="867"/>
      <c r="B10" s="865" t="s">
        <v>296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50"/>
      <c r="P10" s="206"/>
    </row>
    <row r="11" spans="1:16" ht="12.75">
      <c r="A11" s="867"/>
      <c r="B11" s="865" t="s">
        <v>297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50"/>
      <c r="P11" s="206"/>
    </row>
    <row r="12" spans="1:16" ht="12.75">
      <c r="A12" s="867"/>
      <c r="B12" s="865" t="s">
        <v>299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50"/>
      <c r="P12" s="206"/>
    </row>
    <row r="13" spans="1:16" ht="13.5" thickBot="1">
      <c r="A13" s="868"/>
      <c r="B13" s="866" t="s">
        <v>298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51"/>
      <c r="P13" s="206"/>
    </row>
    <row r="14" spans="1:16" ht="12.75">
      <c r="A14" s="875" t="s">
        <v>294</v>
      </c>
      <c r="B14" s="864" t="s">
        <v>300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69"/>
      <c r="P14" s="206"/>
    </row>
    <row r="15" spans="1:16" ht="13.5" thickBot="1">
      <c r="A15" s="869" t="s">
        <v>313</v>
      </c>
      <c r="B15" s="865" t="s">
        <v>301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50"/>
      <c r="P15" s="206"/>
    </row>
    <row r="16" spans="1:16" ht="12.75">
      <c r="A16" s="867"/>
      <c r="B16" s="865" t="s">
        <v>302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50"/>
      <c r="P16" s="206"/>
    </row>
    <row r="17" spans="1:16" ht="13.5" thickBot="1">
      <c r="A17" s="868"/>
      <c r="B17" s="866" t="s">
        <v>303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50"/>
      <c r="P17" s="206"/>
    </row>
    <row r="18" spans="1:16" ht="13.5" thickBot="1">
      <c r="A18" s="870"/>
      <c r="B18" s="255" t="s">
        <v>304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39"/>
      <c r="P18" s="206"/>
    </row>
    <row r="19" spans="1:16" ht="13.5" thickBot="1">
      <c r="A19" s="871" t="s">
        <v>276</v>
      </c>
      <c r="B19" s="266" t="s">
        <v>305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9"/>
      <c r="P19" s="206"/>
    </row>
    <row r="20" spans="1:16" ht="12.75">
      <c r="A20" s="870"/>
      <c r="B20" s="255" t="s">
        <v>306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50"/>
      <c r="P20" s="206"/>
    </row>
    <row r="21" spans="1:16" ht="12.75">
      <c r="A21" s="870"/>
      <c r="B21" s="255" t="s">
        <v>307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50"/>
      <c r="P21" s="206"/>
    </row>
    <row r="22" spans="1:16" ht="12.75">
      <c r="A22" s="870"/>
      <c r="B22" s="255" t="s">
        <v>308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50"/>
      <c r="P22" s="206"/>
    </row>
    <row r="23" spans="1:16" ht="13.5" thickBot="1">
      <c r="A23" s="872"/>
      <c r="B23" s="253" t="s">
        <v>309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51"/>
      <c r="P23" s="206"/>
    </row>
    <row r="24" spans="1:16" ht="13.5" thickBot="1">
      <c r="A24" s="873" t="s">
        <v>310</v>
      </c>
      <c r="B24" s="255" t="s">
        <v>311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69"/>
      <c r="P24" s="206"/>
    </row>
    <row r="25" spans="1:16" ht="12.75">
      <c r="A25" s="870"/>
      <c r="B25" s="255" t="s">
        <v>312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50"/>
      <c r="P25" s="206"/>
    </row>
    <row r="26" spans="1:16" ht="12.75">
      <c r="A26" s="870"/>
      <c r="B26" s="255" t="s">
        <v>308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50"/>
      <c r="P26" s="206"/>
    </row>
    <row r="27" spans="1:16" ht="12.75">
      <c r="A27" s="870"/>
      <c r="B27" s="255" t="s">
        <v>309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50"/>
      <c r="P27" s="206"/>
    </row>
    <row r="28" spans="1:16" ht="13.5" thickBot="1">
      <c r="A28" s="870"/>
      <c r="B28" s="255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39"/>
      <c r="P28" s="206"/>
    </row>
    <row r="29" spans="1:16" ht="13.5" thickBot="1">
      <c r="A29" s="56" t="s">
        <v>314</v>
      </c>
      <c r="B29" s="266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4"/>
      <c r="P29" s="206"/>
    </row>
    <row r="30" spans="1:16" ht="12.75">
      <c r="A30" s="331"/>
      <c r="B30" s="266" t="s">
        <v>6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9"/>
      <c r="P30" s="206"/>
    </row>
    <row r="31" spans="1:16" ht="13.5" thickBot="1">
      <c r="A31" s="264"/>
      <c r="B31" s="253" t="s">
        <v>112</v>
      </c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51"/>
      <c r="P31" s="206"/>
    </row>
    <row r="32" spans="1:16" ht="12.75">
      <c r="A32" s="254"/>
      <c r="B32" s="255" t="s">
        <v>6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69"/>
      <c r="P32" s="206"/>
    </row>
    <row r="33" spans="1:16" ht="13.5" thickBot="1">
      <c r="A33" s="254"/>
      <c r="B33" s="255" t="s">
        <v>112</v>
      </c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39"/>
      <c r="P33" s="206"/>
    </row>
    <row r="34" spans="1:16" ht="12.75">
      <c r="A34" s="331"/>
      <c r="B34" s="266" t="s">
        <v>6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9"/>
      <c r="P34" s="206"/>
    </row>
    <row r="35" spans="1:16" ht="13.5" thickBot="1">
      <c r="A35" s="264"/>
      <c r="B35" s="253" t="s">
        <v>112</v>
      </c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51"/>
      <c r="P35" s="206"/>
    </row>
    <row r="36" spans="1:16" ht="12.75">
      <c r="A36" s="254"/>
      <c r="B36" s="255" t="s">
        <v>6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69"/>
      <c r="P36" s="206"/>
    </row>
    <row r="37" spans="1:16" ht="13.5" thickBot="1">
      <c r="A37" s="264"/>
      <c r="B37" s="253" t="s">
        <v>112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51"/>
      <c r="P37" s="206"/>
    </row>
    <row r="38" spans="1:16" ht="13.5" thickBot="1">
      <c r="A38" s="255"/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P38" s="206"/>
    </row>
    <row r="39" spans="1:16" ht="12.75">
      <c r="A39" s="364"/>
      <c r="B39" s="365"/>
      <c r="C39" s="365" t="s">
        <v>321</v>
      </c>
      <c r="D39" s="366"/>
      <c r="E39" s="375" t="s">
        <v>322</v>
      </c>
      <c r="F39" s="375"/>
      <c r="G39" s="376"/>
      <c r="H39" s="375" t="s">
        <v>324</v>
      </c>
      <c r="I39" s="375"/>
      <c r="J39" s="377" t="s">
        <v>18</v>
      </c>
      <c r="K39" s="887" t="s">
        <v>330</v>
      </c>
      <c r="L39" s="332"/>
      <c r="M39" s="362"/>
      <c r="N39" s="255"/>
      <c r="P39" s="206"/>
    </row>
    <row r="40" spans="1:16" ht="13.5" thickBot="1">
      <c r="A40" s="367" t="s">
        <v>329</v>
      </c>
      <c r="B40" s="368"/>
      <c r="C40" s="368" t="s">
        <v>19</v>
      </c>
      <c r="D40" s="369"/>
      <c r="E40" s="268" t="s">
        <v>323</v>
      </c>
      <c r="F40" s="268"/>
      <c r="G40" s="378"/>
      <c r="H40" s="268" t="s">
        <v>112</v>
      </c>
      <c r="I40" s="268"/>
      <c r="J40" s="379"/>
      <c r="K40" s="107" t="s">
        <v>331</v>
      </c>
      <c r="L40" s="274"/>
      <c r="M40" s="434"/>
      <c r="N40" s="255"/>
      <c r="P40" s="206"/>
    </row>
    <row r="41" spans="1:16" ht="13.5" thickBot="1">
      <c r="A41" s="254" t="s">
        <v>7</v>
      </c>
      <c r="B41" s="285"/>
      <c r="C41" s="876"/>
      <c r="D41" s="263"/>
      <c r="E41" s="255"/>
      <c r="F41" s="255"/>
      <c r="G41" s="285"/>
      <c r="H41" s="255"/>
      <c r="I41" s="255"/>
      <c r="J41" s="359"/>
      <c r="K41" s="888" t="s">
        <v>332</v>
      </c>
      <c r="L41" s="276"/>
      <c r="M41" s="363"/>
      <c r="N41" s="206"/>
      <c r="P41" s="206"/>
    </row>
    <row r="42" spans="1:16" ht="12.75">
      <c r="A42" s="358" t="s">
        <v>52</v>
      </c>
      <c r="B42" s="245"/>
      <c r="C42" s="237"/>
      <c r="D42" s="312"/>
      <c r="E42" s="292"/>
      <c r="F42" s="292"/>
      <c r="G42" s="245"/>
      <c r="H42" s="292"/>
      <c r="I42" s="292"/>
      <c r="J42" s="250"/>
      <c r="K42" s="266" t="s">
        <v>37</v>
      </c>
      <c r="L42" s="266"/>
      <c r="M42" s="267"/>
      <c r="N42" s="206"/>
      <c r="P42" s="206"/>
    </row>
    <row r="43" spans="1:16" ht="12.75">
      <c r="A43" s="254" t="s">
        <v>54</v>
      </c>
      <c r="B43" s="285"/>
      <c r="C43" s="876"/>
      <c r="D43" s="263"/>
      <c r="E43" s="255"/>
      <c r="F43" s="255"/>
      <c r="G43" s="285"/>
      <c r="H43" s="255"/>
      <c r="I43" s="255"/>
      <c r="J43" s="359"/>
      <c r="K43" s="292" t="s">
        <v>38</v>
      </c>
      <c r="L43" s="292"/>
      <c r="M43" s="312"/>
      <c r="N43" s="206"/>
      <c r="P43" s="206"/>
    </row>
    <row r="44" spans="1:16" ht="12.75">
      <c r="A44" s="358" t="s">
        <v>90</v>
      </c>
      <c r="B44" s="245"/>
      <c r="C44" s="237"/>
      <c r="D44" s="312"/>
      <c r="E44" s="292"/>
      <c r="F44" s="292"/>
      <c r="G44" s="245"/>
      <c r="H44" s="292"/>
      <c r="I44" s="292"/>
      <c r="J44" s="250"/>
      <c r="K44" s="255" t="s">
        <v>39</v>
      </c>
      <c r="L44" s="255"/>
      <c r="M44" s="263"/>
      <c r="N44" s="206"/>
      <c r="P44" s="206"/>
    </row>
    <row r="45" spans="1:16" ht="12.75">
      <c r="A45" s="254" t="s">
        <v>325</v>
      </c>
      <c r="B45" s="285"/>
      <c r="C45" s="876"/>
      <c r="D45" s="263"/>
      <c r="E45" s="292"/>
      <c r="F45" s="292"/>
      <c r="G45" s="245"/>
      <c r="H45" s="292"/>
      <c r="I45" s="292"/>
      <c r="J45" s="250"/>
      <c r="K45" s="292" t="s">
        <v>40</v>
      </c>
      <c r="L45" s="292"/>
      <c r="M45" s="312"/>
      <c r="N45" s="206"/>
      <c r="P45" s="206"/>
    </row>
    <row r="46" spans="1:16" ht="13.5" thickBot="1">
      <c r="A46" s="358" t="s">
        <v>56</v>
      </c>
      <c r="B46" s="245"/>
      <c r="C46" s="237"/>
      <c r="D46" s="312"/>
      <c r="E46" s="255"/>
      <c r="F46" s="255"/>
      <c r="G46" s="285"/>
      <c r="H46" s="255"/>
      <c r="I46" s="255"/>
      <c r="J46" s="359"/>
      <c r="K46" s="255" t="s">
        <v>43</v>
      </c>
      <c r="L46" s="255"/>
      <c r="M46" s="263"/>
      <c r="N46" s="206"/>
      <c r="P46" s="206"/>
    </row>
    <row r="47" spans="1:16" ht="13.5" thickBot="1">
      <c r="A47" s="254" t="s">
        <v>99</v>
      </c>
      <c r="B47" s="285"/>
      <c r="C47" s="876"/>
      <c r="D47" s="263"/>
      <c r="E47" s="389" t="s">
        <v>327</v>
      </c>
      <c r="F47" s="390"/>
      <c r="G47" s="391"/>
      <c r="H47" s="390"/>
      <c r="I47" s="390"/>
      <c r="J47" s="392" t="s">
        <v>18</v>
      </c>
      <c r="K47" s="292" t="s">
        <v>275</v>
      </c>
      <c r="L47" s="292"/>
      <c r="M47" s="312"/>
      <c r="N47" s="206"/>
      <c r="P47" s="206"/>
    </row>
    <row r="48" spans="1:16" ht="12.75">
      <c r="A48" s="358" t="s">
        <v>59</v>
      </c>
      <c r="B48" s="245"/>
      <c r="C48" s="237"/>
      <c r="D48" s="312"/>
      <c r="E48" s="255"/>
      <c r="F48" s="255"/>
      <c r="G48" s="285"/>
      <c r="H48" s="255"/>
      <c r="I48" s="255"/>
      <c r="J48" s="359"/>
      <c r="K48" s="255" t="s">
        <v>333</v>
      </c>
      <c r="L48" s="255"/>
      <c r="M48" s="263"/>
      <c r="N48" s="206"/>
      <c r="P48" s="206"/>
    </row>
    <row r="49" spans="1:16" ht="12.75">
      <c r="A49" s="254" t="s">
        <v>101</v>
      </c>
      <c r="B49" s="285"/>
      <c r="C49" s="876"/>
      <c r="D49" s="263"/>
      <c r="E49" s="292"/>
      <c r="F49" s="292"/>
      <c r="G49" s="245"/>
      <c r="H49" s="292"/>
      <c r="I49" s="292"/>
      <c r="J49" s="250"/>
      <c r="K49" s="292" t="s">
        <v>336</v>
      </c>
      <c r="L49" s="292"/>
      <c r="M49" s="312"/>
      <c r="N49" s="206"/>
      <c r="P49" s="206"/>
    </row>
    <row r="50" spans="1:16" ht="12.75">
      <c r="A50" s="358" t="s">
        <v>102</v>
      </c>
      <c r="B50" s="245"/>
      <c r="C50" s="237"/>
      <c r="D50" s="312"/>
      <c r="E50" s="292"/>
      <c r="F50" s="292"/>
      <c r="G50" s="245"/>
      <c r="H50" s="292"/>
      <c r="I50" s="292"/>
      <c r="J50" s="250"/>
      <c r="K50" s="255" t="s">
        <v>335</v>
      </c>
      <c r="L50" s="255"/>
      <c r="M50" s="263"/>
      <c r="N50" s="206"/>
      <c r="P50" s="206"/>
    </row>
    <row r="51" spans="1:16" ht="12.75">
      <c r="A51" s="254" t="s">
        <v>105</v>
      </c>
      <c r="B51" s="285"/>
      <c r="C51" s="876"/>
      <c r="D51" s="263"/>
      <c r="E51" s="255"/>
      <c r="F51" s="255"/>
      <c r="G51" s="285"/>
      <c r="H51" s="255"/>
      <c r="I51" s="255"/>
      <c r="J51" s="359"/>
      <c r="K51" s="292" t="s">
        <v>334</v>
      </c>
      <c r="L51" s="292"/>
      <c r="M51" s="312"/>
      <c r="N51" s="206"/>
      <c r="P51" s="206"/>
    </row>
    <row r="52" spans="1:16" ht="13.5" thickBot="1">
      <c r="A52" s="878" t="s">
        <v>316</v>
      </c>
      <c r="B52" s="879"/>
      <c r="C52" s="240"/>
      <c r="D52" s="313"/>
      <c r="E52" s="255"/>
      <c r="F52" s="255"/>
      <c r="G52" s="285"/>
      <c r="H52" s="255"/>
      <c r="I52" s="255"/>
      <c r="J52" s="359"/>
      <c r="K52" s="255"/>
      <c r="L52" s="255"/>
      <c r="M52" s="263"/>
      <c r="N52" s="206"/>
      <c r="P52" s="206"/>
    </row>
    <row r="53" spans="1:16" ht="13.5" thickBot="1">
      <c r="A53" s="421" t="s">
        <v>114</v>
      </c>
      <c r="B53" s="150"/>
      <c r="C53" s="877"/>
      <c r="D53" s="407"/>
      <c r="E53" s="880" t="s">
        <v>326</v>
      </c>
      <c r="F53" s="881"/>
      <c r="G53" s="882"/>
      <c r="H53" s="883" t="s">
        <v>328</v>
      </c>
      <c r="I53" s="882"/>
      <c r="J53" s="884" t="s">
        <v>18</v>
      </c>
      <c r="K53" s="300"/>
      <c r="L53" s="300"/>
      <c r="M53" s="313"/>
      <c r="N53" s="206"/>
      <c r="P53" s="206"/>
    </row>
    <row r="54" spans="1:16" ht="12.75">
      <c r="A54" s="270" t="s">
        <v>317</v>
      </c>
      <c r="B54" s="247"/>
      <c r="C54" s="248"/>
      <c r="D54" s="885"/>
      <c r="E54" s="254"/>
      <c r="F54" s="255"/>
      <c r="G54" s="285"/>
      <c r="H54" s="284"/>
      <c r="I54" s="285"/>
      <c r="J54" s="263"/>
      <c r="K54" s="206"/>
      <c r="L54" s="206"/>
      <c r="M54" s="206"/>
      <c r="N54" s="206"/>
      <c r="P54" s="206"/>
    </row>
    <row r="55" spans="1:16" ht="12.75">
      <c r="A55" s="254" t="s">
        <v>318</v>
      </c>
      <c r="B55" s="285"/>
      <c r="C55" s="876"/>
      <c r="D55" s="263"/>
      <c r="E55" s="358"/>
      <c r="F55" s="292"/>
      <c r="G55" s="245"/>
      <c r="H55" s="293"/>
      <c r="I55" s="245"/>
      <c r="J55" s="312"/>
      <c r="K55" s="206"/>
      <c r="L55" s="206"/>
      <c r="M55" s="206"/>
      <c r="N55" s="206"/>
      <c r="P55" s="206"/>
    </row>
    <row r="56" spans="1:16" ht="12.75">
      <c r="A56" s="358" t="s">
        <v>73</v>
      </c>
      <c r="B56" s="245"/>
      <c r="C56" s="237"/>
      <c r="D56" s="312"/>
      <c r="E56" s="254"/>
      <c r="F56" s="255"/>
      <c r="G56" s="285"/>
      <c r="H56" s="284"/>
      <c r="I56" s="285"/>
      <c r="J56" s="263"/>
      <c r="K56" s="206"/>
      <c r="L56" s="206"/>
      <c r="M56" s="206"/>
      <c r="N56" s="206"/>
      <c r="P56" s="206"/>
    </row>
    <row r="57" spans="1:16" ht="12.75">
      <c r="A57" s="254" t="s">
        <v>35</v>
      </c>
      <c r="B57" s="285"/>
      <c r="C57" s="876"/>
      <c r="D57" s="263"/>
      <c r="E57" s="358"/>
      <c r="F57" s="292"/>
      <c r="G57" s="245"/>
      <c r="H57" s="293"/>
      <c r="I57" s="245"/>
      <c r="J57" s="312"/>
      <c r="K57" s="206"/>
      <c r="L57" s="206"/>
      <c r="M57" s="206"/>
      <c r="N57" s="206"/>
      <c r="P57" s="206"/>
    </row>
    <row r="58" spans="1:16" ht="12.75">
      <c r="A58" s="358" t="s">
        <v>319</v>
      </c>
      <c r="B58" s="245"/>
      <c r="C58" s="237"/>
      <c r="D58" s="312"/>
      <c r="E58" s="358"/>
      <c r="F58" s="292"/>
      <c r="G58" s="245"/>
      <c r="H58" s="293"/>
      <c r="I58" s="245"/>
      <c r="J58" s="312"/>
      <c r="K58" s="206"/>
      <c r="L58" s="206"/>
      <c r="M58" s="206"/>
      <c r="N58" s="206"/>
      <c r="P58" s="206"/>
    </row>
    <row r="59" spans="1:16" ht="13.5" thickBot="1">
      <c r="A59" s="264" t="s">
        <v>320</v>
      </c>
      <c r="B59" s="252"/>
      <c r="C59" s="886"/>
      <c r="D59" s="265"/>
      <c r="E59" s="264"/>
      <c r="F59" s="253"/>
      <c r="G59" s="252"/>
      <c r="H59" s="354"/>
      <c r="I59" s="252"/>
      <c r="J59" s="265"/>
      <c r="K59" s="206"/>
      <c r="L59" s="206"/>
      <c r="M59" s="206"/>
      <c r="N59" s="206"/>
      <c r="P59" s="206"/>
    </row>
  </sheetData>
  <printOptions/>
  <pageMargins left="0.25" right="0.25" top="0.25" bottom="0.25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17.28125" style="0" customWidth="1"/>
    <col min="3" max="14" width="5.57421875" style="0" customWidth="1"/>
  </cols>
  <sheetData/>
  <printOptions/>
  <pageMargins left="0.25" right="0.25" top="0.25" bottom="0.25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17.28125" style="0" bestFit="1" customWidth="1"/>
    <col min="3" max="14" width="5.57421875" style="0" customWidth="1"/>
    <col min="15" max="15" width="7.00390625" style="0" customWidth="1"/>
    <col min="16" max="16" width="16.7109375" style="0" bestFit="1" customWidth="1"/>
  </cols>
  <sheetData/>
  <printOptions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1" sqref="A1"/>
    </sheetView>
  </sheetViews>
  <sheetFormatPr defaultColWidth="9.140625" defaultRowHeight="12.75"/>
  <cols>
    <col min="1" max="1" width="55.7109375" style="0" customWidth="1"/>
    <col min="2" max="2" width="2.00390625" style="0" customWidth="1"/>
    <col min="3" max="3" width="62.421875" style="0" customWidth="1"/>
    <col min="4" max="4" width="2.00390625" style="0" customWidth="1"/>
    <col min="5" max="5" width="25.421875" style="0" customWidth="1"/>
    <col min="6" max="9" width="5.57421875" style="0" customWidth="1"/>
  </cols>
  <sheetData>
    <row r="1" spans="1:5" ht="21" thickBot="1">
      <c r="A1" s="574" t="s">
        <v>360</v>
      </c>
      <c r="B1" s="116"/>
      <c r="C1" s="172" t="s">
        <v>262</v>
      </c>
      <c r="D1" s="115"/>
      <c r="E1" s="118"/>
    </row>
    <row r="2" spans="1:5" ht="12.75">
      <c r="A2" s="575" t="s">
        <v>123</v>
      </c>
      <c r="B2" s="117"/>
      <c r="C2" s="173" t="s">
        <v>264</v>
      </c>
      <c r="D2" s="113"/>
      <c r="E2" s="114"/>
    </row>
    <row r="3" spans="1:5" ht="12.75">
      <c r="A3" s="576"/>
      <c r="B3" s="117"/>
      <c r="C3" s="173" t="s">
        <v>263</v>
      </c>
      <c r="D3" s="113"/>
      <c r="E3" s="114"/>
    </row>
    <row r="4" spans="1:5" ht="15.75" thickBot="1">
      <c r="A4" s="577" t="s">
        <v>216</v>
      </c>
      <c r="B4" s="117"/>
      <c r="C4" s="119"/>
      <c r="D4" s="113"/>
      <c r="E4" s="174" t="s">
        <v>265</v>
      </c>
    </row>
    <row r="5" spans="1:5" ht="15.75" thickBot="1">
      <c r="A5" s="106" t="s">
        <v>220</v>
      </c>
      <c r="B5" s="578"/>
      <c r="C5" s="613" t="s">
        <v>368</v>
      </c>
      <c r="D5" s="579"/>
      <c r="E5" s="580"/>
    </row>
    <row r="6" spans="1:5" ht="13.5" thickBot="1">
      <c r="A6" s="107" t="s">
        <v>124</v>
      </c>
      <c r="B6" s="581"/>
      <c r="C6" s="582" t="s">
        <v>208</v>
      </c>
      <c r="D6" s="583"/>
      <c r="E6" s="582" t="s">
        <v>209</v>
      </c>
    </row>
    <row r="7" spans="1:5" ht="12.75">
      <c r="A7" s="584"/>
      <c r="B7" s="586"/>
      <c r="C7" s="587"/>
      <c r="D7" s="588"/>
      <c r="E7" s="587"/>
    </row>
    <row r="8" spans="1:5" ht="15">
      <c r="A8" s="577" t="s">
        <v>361</v>
      </c>
      <c r="B8" s="589"/>
      <c r="C8" s="590" t="s">
        <v>362</v>
      </c>
      <c r="D8" s="569"/>
      <c r="E8" s="590" t="s">
        <v>362</v>
      </c>
    </row>
    <row r="9" spans="1:5" ht="12.75">
      <c r="A9" s="107" t="s">
        <v>124</v>
      </c>
      <c r="B9" s="589">
        <v>1</v>
      </c>
      <c r="C9" s="591"/>
      <c r="D9" s="589">
        <v>1</v>
      </c>
      <c r="E9" s="591"/>
    </row>
    <row r="10" spans="1:6" ht="12.75">
      <c r="A10" s="107"/>
      <c r="B10" s="592">
        <v>2</v>
      </c>
      <c r="C10" s="593"/>
      <c r="D10" s="592">
        <v>2</v>
      </c>
      <c r="E10" s="593"/>
      <c r="F10" s="594"/>
    </row>
    <row r="11" spans="1:5" ht="15">
      <c r="A11" s="595"/>
      <c r="B11" s="592">
        <v>3</v>
      </c>
      <c r="C11" s="596"/>
      <c r="D11" s="592">
        <v>3</v>
      </c>
      <c r="E11" s="596"/>
    </row>
    <row r="12" spans="1:5" ht="15">
      <c r="A12" s="577" t="s">
        <v>363</v>
      </c>
      <c r="B12" s="592">
        <v>4</v>
      </c>
      <c r="C12" s="596"/>
      <c r="D12" s="592">
        <v>4</v>
      </c>
      <c r="E12" s="596"/>
    </row>
    <row r="13" spans="1:5" ht="12.75">
      <c r="A13" s="107" t="s">
        <v>124</v>
      </c>
      <c r="B13" s="592">
        <v>5</v>
      </c>
      <c r="C13" s="596"/>
      <c r="D13" s="592">
        <v>5</v>
      </c>
      <c r="E13" s="596"/>
    </row>
    <row r="14" spans="1:5" ht="12.75">
      <c r="A14" s="107"/>
      <c r="B14" s="592">
        <v>6</v>
      </c>
      <c r="C14" s="596"/>
      <c r="D14" s="592">
        <v>6</v>
      </c>
      <c r="E14" s="596"/>
    </row>
    <row r="15" spans="1:5" ht="12.75">
      <c r="A15" s="597"/>
      <c r="B15" s="592">
        <v>7</v>
      </c>
      <c r="C15" s="596"/>
      <c r="D15" s="592">
        <v>7</v>
      </c>
      <c r="E15" s="596"/>
    </row>
    <row r="16" spans="1:5" ht="15">
      <c r="A16" s="577" t="s">
        <v>218</v>
      </c>
      <c r="B16" s="592">
        <v>8</v>
      </c>
      <c r="C16" s="596"/>
      <c r="D16" s="592">
        <v>8</v>
      </c>
      <c r="E16" s="596"/>
    </row>
    <row r="17" spans="1:5" ht="13.5" thickBot="1">
      <c r="A17" s="106" t="s">
        <v>217</v>
      </c>
      <c r="B17" s="117"/>
      <c r="C17" s="114"/>
      <c r="D17" s="113"/>
      <c r="E17" s="114"/>
    </row>
    <row r="18" spans="1:5" ht="12.75">
      <c r="A18" s="107" t="s">
        <v>124</v>
      </c>
      <c r="B18" s="598"/>
      <c r="C18" s="599" t="s">
        <v>210</v>
      </c>
      <c r="D18" s="183"/>
      <c r="E18" s="599" t="s">
        <v>210</v>
      </c>
    </row>
    <row r="19" spans="1:5" ht="12.75">
      <c r="A19" s="597"/>
      <c r="B19" s="589">
        <v>1</v>
      </c>
      <c r="C19" s="591"/>
      <c r="D19" s="589">
        <v>1</v>
      </c>
      <c r="E19" s="591"/>
    </row>
    <row r="20" spans="1:6" ht="15">
      <c r="A20" s="577" t="s">
        <v>215</v>
      </c>
      <c r="B20" s="592">
        <v>2</v>
      </c>
      <c r="C20" s="596"/>
      <c r="D20" s="592">
        <v>2</v>
      </c>
      <c r="E20" s="596"/>
      <c r="F20" s="594"/>
    </row>
    <row r="21" spans="1:5" ht="12.75">
      <c r="A21" s="106" t="s">
        <v>214</v>
      </c>
      <c r="B21" s="592">
        <v>3</v>
      </c>
      <c r="C21" s="596"/>
      <c r="D21" s="592">
        <v>3</v>
      </c>
      <c r="E21" s="596"/>
    </row>
    <row r="22" spans="1:5" ht="12.75">
      <c r="A22" s="107" t="s">
        <v>124</v>
      </c>
      <c r="B22" s="592">
        <v>4</v>
      </c>
      <c r="C22" s="596"/>
      <c r="D22" s="592">
        <v>4</v>
      </c>
      <c r="E22" s="596"/>
    </row>
    <row r="23" spans="1:5" ht="12.75">
      <c r="A23" s="584"/>
      <c r="B23" s="592">
        <v>5</v>
      </c>
      <c r="C23" s="596"/>
      <c r="D23" s="592">
        <v>5</v>
      </c>
      <c r="E23" s="596"/>
    </row>
    <row r="24" spans="1:5" ht="15">
      <c r="A24" s="577" t="s">
        <v>364</v>
      </c>
      <c r="B24" s="592">
        <v>6</v>
      </c>
      <c r="C24" s="596"/>
      <c r="D24" s="592">
        <v>6</v>
      </c>
      <c r="E24" s="596"/>
    </row>
    <row r="25" spans="1:5" ht="12.75">
      <c r="A25" s="106" t="s">
        <v>219</v>
      </c>
      <c r="B25" s="592">
        <v>7</v>
      </c>
      <c r="C25" s="596"/>
      <c r="D25" s="592">
        <v>7</v>
      </c>
      <c r="E25" s="596"/>
    </row>
    <row r="26" spans="1:5" ht="12.75">
      <c r="A26" s="107" t="s">
        <v>124</v>
      </c>
      <c r="B26" s="592">
        <v>8</v>
      </c>
      <c r="C26" s="596"/>
      <c r="D26" s="592">
        <v>8</v>
      </c>
      <c r="E26" s="596"/>
    </row>
    <row r="27" spans="1:5" ht="13.5" thickBot="1">
      <c r="A27" s="597"/>
      <c r="B27" s="600"/>
      <c r="C27" s="601"/>
      <c r="D27" s="602"/>
      <c r="E27" s="601"/>
    </row>
    <row r="28" spans="1:5" ht="15">
      <c r="A28" s="577" t="s">
        <v>207</v>
      </c>
      <c r="B28" s="598"/>
      <c r="C28" s="599" t="s">
        <v>211</v>
      </c>
      <c r="D28" s="598"/>
      <c r="E28" s="599" t="s">
        <v>211</v>
      </c>
    </row>
    <row r="29" spans="1:5" ht="12.75">
      <c r="A29" s="107" t="s">
        <v>124</v>
      </c>
      <c r="B29" s="589">
        <v>1</v>
      </c>
      <c r="C29" s="591"/>
      <c r="D29" s="589">
        <v>1</v>
      </c>
      <c r="E29" s="591"/>
    </row>
    <row r="30" spans="1:6" ht="15">
      <c r="A30" s="603"/>
      <c r="B30" s="592">
        <v>2</v>
      </c>
      <c r="C30" s="596"/>
      <c r="D30" s="592">
        <v>2</v>
      </c>
      <c r="E30" s="596"/>
      <c r="F30" s="594"/>
    </row>
    <row r="31" spans="1:5" ht="13.5" thickBot="1">
      <c r="A31" s="108"/>
      <c r="B31" s="592">
        <v>3</v>
      </c>
      <c r="C31" s="596"/>
      <c r="D31" s="592">
        <v>3</v>
      </c>
      <c r="E31" s="596"/>
    </row>
    <row r="32" spans="2:5" ht="12.75">
      <c r="B32" s="592">
        <v>4</v>
      </c>
      <c r="C32" s="591"/>
      <c r="D32" s="592">
        <v>4</v>
      </c>
      <c r="E32" s="596"/>
    </row>
    <row r="33" spans="2:5" ht="12.75">
      <c r="B33" s="592">
        <v>5</v>
      </c>
      <c r="C33" s="591"/>
      <c r="D33" s="592">
        <v>5</v>
      </c>
      <c r="E33" s="596"/>
    </row>
    <row r="34" spans="2:5" ht="12.75">
      <c r="B34" s="592">
        <v>6</v>
      </c>
      <c r="C34" s="591"/>
      <c r="D34" s="592">
        <v>6</v>
      </c>
      <c r="E34" s="596"/>
    </row>
    <row r="35" spans="2:5" ht="12.75">
      <c r="B35" s="592">
        <v>7</v>
      </c>
      <c r="C35" s="591"/>
      <c r="D35" s="592">
        <v>7</v>
      </c>
      <c r="E35" s="596"/>
    </row>
    <row r="36" spans="2:5" ht="12.75">
      <c r="B36" s="592">
        <v>8</v>
      </c>
      <c r="C36" s="591"/>
      <c r="D36" s="592">
        <v>8</v>
      </c>
      <c r="E36" s="596"/>
    </row>
    <row r="37" spans="2:5" ht="12.75">
      <c r="B37" s="592"/>
      <c r="C37" s="596"/>
      <c r="D37" s="604"/>
      <c r="E37" s="596"/>
    </row>
    <row r="38" spans="2:5" ht="13.5" thickBot="1">
      <c r="B38" s="600"/>
      <c r="C38" s="602"/>
      <c r="D38" s="602"/>
      <c r="E38" s="601"/>
    </row>
    <row r="39" spans="2:5" ht="12.75">
      <c r="B39" s="66"/>
      <c r="C39" s="66"/>
      <c r="D39" s="66"/>
      <c r="E39" s="66"/>
    </row>
    <row r="40" ht="12.75">
      <c r="C40" s="605" t="s">
        <v>365</v>
      </c>
    </row>
  </sheetData>
  <printOptions/>
  <pageMargins left="0.25" right="0.25" top="0.2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9.00390625" style="0" customWidth="1"/>
    <col min="3" max="3" width="14.140625" style="0" customWidth="1"/>
    <col min="4" max="4" width="15.140625" style="0" customWidth="1"/>
    <col min="5" max="5" width="13.8515625" style="0" customWidth="1"/>
    <col min="6" max="6" width="9.28125" style="0" customWidth="1"/>
    <col min="7" max="7" width="11.421875" style="0" customWidth="1"/>
    <col min="8" max="14" width="5.57421875" style="0" customWidth="1"/>
  </cols>
  <sheetData>
    <row r="1" spans="1:9" ht="12.75">
      <c r="A1" s="606"/>
      <c r="B1" s="41" t="s">
        <v>125</v>
      </c>
      <c r="C1" s="41"/>
      <c r="D1" s="41"/>
      <c r="E1" s="41"/>
      <c r="F1" s="63"/>
      <c r="G1" s="243"/>
      <c r="H1" s="41"/>
      <c r="I1" s="64"/>
    </row>
    <row r="2" spans="1:9" ht="12.75">
      <c r="A2" s="576"/>
      <c r="B2" s="68"/>
      <c r="C2" s="68"/>
      <c r="D2" s="68"/>
      <c r="E2" s="68"/>
      <c r="F2" s="68"/>
      <c r="G2" s="68"/>
      <c r="H2" s="68"/>
      <c r="I2" s="69"/>
    </row>
    <row r="3" spans="1:9" ht="18.75">
      <c r="A3" s="65"/>
      <c r="B3" s="607" t="s">
        <v>366</v>
      </c>
      <c r="C3" s="608"/>
      <c r="D3" s="608"/>
      <c r="E3" s="609"/>
      <c r="F3" s="66"/>
      <c r="G3" s="66"/>
      <c r="H3" s="66"/>
      <c r="I3" s="67"/>
    </row>
    <row r="4" spans="1:9" ht="12.75">
      <c r="A4" s="65"/>
      <c r="B4" s="36" t="s">
        <v>126</v>
      </c>
      <c r="C4" s="36" t="s">
        <v>127</v>
      </c>
      <c r="D4" s="36" t="s">
        <v>128</v>
      </c>
      <c r="E4" s="36" t="s">
        <v>129</v>
      </c>
      <c r="F4" s="36" t="s">
        <v>130</v>
      </c>
      <c r="G4" s="36" t="s">
        <v>131</v>
      </c>
      <c r="H4" s="36"/>
      <c r="I4" s="67"/>
    </row>
    <row r="5" spans="1:9" ht="12.75">
      <c r="A5" s="65">
        <v>1</v>
      </c>
      <c r="B5" s="66"/>
      <c r="C5" s="66"/>
      <c r="D5" s="610" t="s">
        <v>21</v>
      </c>
      <c r="E5" s="66"/>
      <c r="F5" s="66"/>
      <c r="G5" s="66"/>
      <c r="H5" s="66"/>
      <c r="I5" s="67"/>
    </row>
    <row r="6" spans="1:9" ht="12.75">
      <c r="A6" s="65">
        <v>2</v>
      </c>
      <c r="B6" s="113"/>
      <c r="C6" s="66"/>
      <c r="D6" s="610" t="s">
        <v>21</v>
      </c>
      <c r="E6" s="66"/>
      <c r="F6" s="66"/>
      <c r="G6" s="66"/>
      <c r="H6" s="66"/>
      <c r="I6" s="67"/>
    </row>
    <row r="7" spans="1:9" ht="12.75">
      <c r="A7" s="65">
        <v>3</v>
      </c>
      <c r="B7" s="66"/>
      <c r="C7" s="66"/>
      <c r="D7" s="610" t="s">
        <v>21</v>
      </c>
      <c r="E7" s="66"/>
      <c r="F7" s="66"/>
      <c r="G7" s="66"/>
      <c r="H7" s="66"/>
      <c r="I7" s="67"/>
    </row>
    <row r="8" spans="1:9" ht="12.75">
      <c r="A8" s="65">
        <v>4</v>
      </c>
      <c r="B8" s="66"/>
      <c r="C8" s="66"/>
      <c r="D8" s="610" t="s">
        <v>21</v>
      </c>
      <c r="E8" s="66"/>
      <c r="F8" s="66"/>
      <c r="G8" s="66"/>
      <c r="H8" s="66"/>
      <c r="I8" s="67"/>
    </row>
    <row r="9" spans="1:9" ht="12.75">
      <c r="A9" s="65">
        <v>5</v>
      </c>
      <c r="B9" s="66"/>
      <c r="C9" s="66"/>
      <c r="D9" s="610" t="s">
        <v>21</v>
      </c>
      <c r="E9" s="66"/>
      <c r="F9" s="66"/>
      <c r="G9" s="66"/>
      <c r="H9" s="66"/>
      <c r="I9" s="67"/>
    </row>
    <row r="10" spans="1:9" ht="12.75">
      <c r="A10" s="65">
        <v>6</v>
      </c>
      <c r="B10" s="66"/>
      <c r="C10" s="66"/>
      <c r="D10" s="610" t="s">
        <v>21</v>
      </c>
      <c r="E10" s="66"/>
      <c r="F10" s="66"/>
      <c r="G10" s="66"/>
      <c r="H10" s="66"/>
      <c r="I10" s="67"/>
    </row>
    <row r="11" spans="1:9" ht="12.75">
      <c r="A11" s="65">
        <v>7</v>
      </c>
      <c r="B11" s="66"/>
      <c r="C11" s="66"/>
      <c r="D11" s="610" t="s">
        <v>21</v>
      </c>
      <c r="E11" s="66"/>
      <c r="F11" s="66"/>
      <c r="G11" s="66"/>
      <c r="H11" s="66"/>
      <c r="I11" s="67"/>
    </row>
    <row r="12" spans="1:9" ht="12.75">
      <c r="A12" s="65">
        <v>8</v>
      </c>
      <c r="B12" s="66"/>
      <c r="C12" s="66"/>
      <c r="D12" s="610" t="s">
        <v>21</v>
      </c>
      <c r="E12" s="66"/>
      <c r="F12" s="66"/>
      <c r="G12" s="66"/>
      <c r="H12" s="66"/>
      <c r="I12" s="67"/>
    </row>
    <row r="13" spans="1:9" ht="12.75">
      <c r="A13" s="65">
        <v>9</v>
      </c>
      <c r="B13" s="66"/>
      <c r="C13" s="66"/>
      <c r="D13" s="610" t="s">
        <v>21</v>
      </c>
      <c r="E13" s="66"/>
      <c r="F13" s="66"/>
      <c r="G13" s="66"/>
      <c r="H13" s="66"/>
      <c r="I13" s="67"/>
    </row>
    <row r="14" spans="1:9" ht="12.75">
      <c r="A14" s="65">
        <v>10</v>
      </c>
      <c r="B14" s="66"/>
      <c r="C14" s="66"/>
      <c r="D14" s="610" t="s">
        <v>21</v>
      </c>
      <c r="E14" s="66"/>
      <c r="F14" s="66"/>
      <c r="G14" s="66"/>
      <c r="H14" s="66"/>
      <c r="I14" s="67"/>
    </row>
    <row r="15" spans="1:9" ht="12.75">
      <c r="A15" s="576"/>
      <c r="B15" s="68"/>
      <c r="C15" s="68"/>
      <c r="D15" s="68"/>
      <c r="E15" s="68"/>
      <c r="F15" s="68"/>
      <c r="G15" s="68"/>
      <c r="H15" s="68"/>
      <c r="I15" s="69"/>
    </row>
    <row r="16" spans="1:9" ht="18.75">
      <c r="A16" s="65"/>
      <c r="B16" s="607" t="s">
        <v>367</v>
      </c>
      <c r="C16" s="608"/>
      <c r="D16" s="608"/>
      <c r="E16" s="609"/>
      <c r="F16" s="66"/>
      <c r="G16" s="66"/>
      <c r="H16" s="66"/>
      <c r="I16" s="67"/>
    </row>
    <row r="17" spans="1:9" ht="12.75">
      <c r="A17" s="65"/>
      <c r="B17" s="36" t="s">
        <v>126</v>
      </c>
      <c r="C17" s="36" t="s">
        <v>127</v>
      </c>
      <c r="D17" s="611" t="s">
        <v>132</v>
      </c>
      <c r="E17" s="36" t="s">
        <v>133</v>
      </c>
      <c r="F17" s="66"/>
      <c r="G17" s="66"/>
      <c r="H17" s="66"/>
      <c r="I17" s="67"/>
    </row>
    <row r="18" spans="1:9" ht="12.75">
      <c r="A18" s="65">
        <v>1</v>
      </c>
      <c r="B18" s="66"/>
      <c r="C18" s="66"/>
      <c r="D18" s="610" t="s">
        <v>21</v>
      </c>
      <c r="E18" s="66"/>
      <c r="F18" s="66"/>
      <c r="G18" s="66"/>
      <c r="H18" s="66"/>
      <c r="I18" s="67"/>
    </row>
    <row r="19" spans="1:9" ht="12.75">
      <c r="A19" s="65">
        <v>2</v>
      </c>
      <c r="B19" s="66"/>
      <c r="C19" s="66"/>
      <c r="D19" s="610" t="s">
        <v>21</v>
      </c>
      <c r="E19" s="66"/>
      <c r="F19" s="66"/>
      <c r="G19" s="66"/>
      <c r="H19" s="66"/>
      <c r="I19" s="67"/>
    </row>
    <row r="20" spans="1:9" ht="12.75">
      <c r="A20" s="65">
        <v>3</v>
      </c>
      <c r="B20" s="66"/>
      <c r="C20" s="66"/>
      <c r="D20" s="610" t="s">
        <v>21</v>
      </c>
      <c r="E20" s="66"/>
      <c r="F20" s="66"/>
      <c r="G20" s="66"/>
      <c r="H20" s="66"/>
      <c r="I20" s="67"/>
    </row>
    <row r="21" spans="1:9" ht="12.75">
      <c r="A21" s="65">
        <v>4</v>
      </c>
      <c r="B21" s="66"/>
      <c r="C21" s="66"/>
      <c r="D21" s="610" t="s">
        <v>21</v>
      </c>
      <c r="E21" s="66"/>
      <c r="F21" s="66"/>
      <c r="G21" s="66"/>
      <c r="H21" s="66"/>
      <c r="I21" s="67"/>
    </row>
    <row r="22" spans="1:9" ht="12.75">
      <c r="A22" s="65">
        <v>5</v>
      </c>
      <c r="B22" s="66"/>
      <c r="C22" s="66"/>
      <c r="D22" s="610" t="s">
        <v>21</v>
      </c>
      <c r="E22" s="66"/>
      <c r="F22" s="66"/>
      <c r="G22" s="66"/>
      <c r="H22" s="66"/>
      <c r="I22" s="67"/>
    </row>
    <row r="23" spans="1:9" ht="12.75">
      <c r="A23" s="65">
        <v>6</v>
      </c>
      <c r="B23" s="66"/>
      <c r="C23" s="66"/>
      <c r="D23" s="610" t="s">
        <v>21</v>
      </c>
      <c r="E23" s="66"/>
      <c r="F23" s="66"/>
      <c r="G23" s="66"/>
      <c r="H23" s="66"/>
      <c r="I23" s="67"/>
    </row>
    <row r="24" spans="1:9" ht="12.75">
      <c r="A24" s="65">
        <v>7</v>
      </c>
      <c r="B24" s="66"/>
      <c r="C24" s="66"/>
      <c r="D24" s="610" t="s">
        <v>21</v>
      </c>
      <c r="E24" s="66"/>
      <c r="F24" s="66"/>
      <c r="G24" s="66"/>
      <c r="H24" s="66"/>
      <c r="I24" s="67"/>
    </row>
    <row r="25" spans="1:9" ht="12.75">
      <c r="A25" s="65">
        <v>8</v>
      </c>
      <c r="B25" s="66"/>
      <c r="C25" s="66"/>
      <c r="D25" s="610" t="s">
        <v>21</v>
      </c>
      <c r="E25" s="66"/>
      <c r="F25" s="66"/>
      <c r="G25" s="66"/>
      <c r="H25" s="66"/>
      <c r="I25" s="67"/>
    </row>
    <row r="26" spans="1:9" ht="12.75">
      <c r="A26" s="65">
        <v>9</v>
      </c>
      <c r="B26" s="66"/>
      <c r="C26" s="66"/>
      <c r="D26" s="610" t="s">
        <v>21</v>
      </c>
      <c r="E26" s="66"/>
      <c r="F26" s="66"/>
      <c r="G26" s="66"/>
      <c r="H26" s="66"/>
      <c r="I26" s="67"/>
    </row>
    <row r="27" spans="1:9" ht="12.75">
      <c r="A27" s="65">
        <v>10</v>
      </c>
      <c r="B27" s="66"/>
      <c r="C27" s="66"/>
      <c r="D27" s="610" t="s">
        <v>21</v>
      </c>
      <c r="E27" s="66"/>
      <c r="F27" s="66"/>
      <c r="G27" s="66"/>
      <c r="H27" s="66"/>
      <c r="I27" s="67"/>
    </row>
    <row r="28" spans="1:9" ht="13.5" thickBot="1">
      <c r="A28" s="612"/>
      <c r="B28" s="42"/>
      <c r="C28" s="42"/>
      <c r="D28" s="42"/>
      <c r="E28" s="42"/>
      <c r="F28" s="42"/>
      <c r="G28" s="42"/>
      <c r="H28" s="42"/>
      <c r="I28" s="43"/>
    </row>
    <row r="30" spans="7:8" ht="12.75">
      <c r="G30" s="66" t="s">
        <v>266</v>
      </c>
      <c r="H30" s="66"/>
    </row>
    <row r="31" spans="7:8" ht="12.75">
      <c r="G31" s="567" t="s">
        <v>281</v>
      </c>
      <c r="H31" s="567"/>
    </row>
  </sheetData>
  <printOptions/>
  <pageMargins left="0.25" right="0.2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8"/>
  <sheetViews>
    <sheetView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2" width="19.57421875" style="0" bestFit="1" customWidth="1"/>
    <col min="3" max="3" width="8.8515625" style="0" customWidth="1"/>
    <col min="4" max="4" width="9.57421875" style="0" customWidth="1"/>
    <col min="5" max="5" width="20.00390625" style="0" customWidth="1"/>
    <col min="6" max="6" width="5.7109375" style="0" customWidth="1"/>
    <col min="7" max="7" width="9.57421875" style="0" customWidth="1"/>
    <col min="8" max="8" width="11.00390625" style="0" customWidth="1"/>
    <col min="9" max="9" width="12.140625" style="0" customWidth="1"/>
    <col min="10" max="14" width="5.57421875" style="0" customWidth="1"/>
  </cols>
  <sheetData>
    <row r="1" spans="1:11" ht="18.75" thickBot="1">
      <c r="A1" s="779" t="s">
        <v>15</v>
      </c>
      <c r="B1" s="120"/>
      <c r="C1" s="120"/>
      <c r="D1" s="121"/>
      <c r="E1" s="127"/>
      <c r="F1" s="120"/>
      <c r="G1" s="816" t="s">
        <v>406</v>
      </c>
      <c r="H1" s="308"/>
      <c r="I1" s="121"/>
      <c r="J1" s="1"/>
      <c r="K1" s="1"/>
    </row>
    <row r="2" spans="1:22" ht="18.75" thickBot="1">
      <c r="A2" s="780" t="s">
        <v>467</v>
      </c>
      <c r="B2" s="817"/>
      <c r="C2" s="781"/>
      <c r="D2" s="782"/>
      <c r="E2" s="781"/>
      <c r="F2" s="781"/>
      <c r="G2" s="781"/>
      <c r="H2" s="781"/>
      <c r="I2" s="782"/>
      <c r="J2" s="1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2" ht="13.5" thickBot="1">
      <c r="A3" s="783"/>
      <c r="B3" s="781"/>
      <c r="C3" s="784" t="s">
        <v>8</v>
      </c>
      <c r="D3" s="782"/>
      <c r="E3" s="785"/>
      <c r="F3" s="119"/>
      <c r="G3" s="119"/>
      <c r="H3" s="119"/>
      <c r="I3" s="786"/>
      <c r="J3" s="1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ht="12.75">
      <c r="A4" s="787" t="s">
        <v>468</v>
      </c>
      <c r="B4" s="119"/>
      <c r="C4" s="119"/>
      <c r="D4" s="786"/>
      <c r="E4" s="788" t="s">
        <v>469</v>
      </c>
      <c r="F4" s="789"/>
      <c r="G4" s="789"/>
      <c r="H4" s="789"/>
      <c r="I4" s="790"/>
      <c r="J4" s="1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1:22" ht="12.75">
      <c r="A5" s="791" t="s">
        <v>470</v>
      </c>
      <c r="B5" s="789"/>
      <c r="C5" s="789"/>
      <c r="D5" s="790"/>
      <c r="E5" s="788" t="s">
        <v>471</v>
      </c>
      <c r="F5" s="789"/>
      <c r="G5" s="789"/>
      <c r="H5" s="789"/>
      <c r="I5" s="790"/>
      <c r="J5" s="1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spans="1:22" ht="12.75">
      <c r="A6" s="787" t="s">
        <v>472</v>
      </c>
      <c r="B6" s="119"/>
      <c r="C6" s="119"/>
      <c r="D6" s="786"/>
      <c r="E6" s="792"/>
      <c r="F6" s="119"/>
      <c r="G6" s="119"/>
      <c r="H6" s="119"/>
      <c r="I6" s="786"/>
      <c r="J6" s="1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</row>
    <row r="7" spans="1:22" ht="12.75">
      <c r="A7" s="791" t="s">
        <v>7</v>
      </c>
      <c r="B7" s="789"/>
      <c r="C7" s="789"/>
      <c r="D7" s="790"/>
      <c r="E7" s="788"/>
      <c r="F7" s="789"/>
      <c r="G7" s="789"/>
      <c r="H7" s="789"/>
      <c r="I7" s="790"/>
      <c r="J7" s="1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spans="1:22" ht="12.75">
      <c r="A8" s="787"/>
      <c r="B8" s="119"/>
      <c r="C8" s="119"/>
      <c r="D8" s="786"/>
      <c r="E8" s="792"/>
      <c r="F8" s="119"/>
      <c r="G8" s="119"/>
      <c r="H8" s="119"/>
      <c r="I8" s="786"/>
      <c r="J8" s="1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</row>
    <row r="9" spans="1:22" ht="12.75">
      <c r="A9" s="791"/>
      <c r="B9" s="789"/>
      <c r="C9" s="789"/>
      <c r="D9" s="790"/>
      <c r="E9" s="788"/>
      <c r="F9" s="789"/>
      <c r="G9" s="789"/>
      <c r="H9" s="789"/>
      <c r="I9" s="790"/>
      <c r="J9" s="1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</row>
    <row r="10" spans="1:22" ht="12.75">
      <c r="A10" s="787" t="s">
        <v>473</v>
      </c>
      <c r="B10" s="119"/>
      <c r="C10" s="119"/>
      <c r="D10" s="786"/>
      <c r="E10" s="788"/>
      <c r="F10" s="789"/>
      <c r="G10" s="789"/>
      <c r="H10" s="789"/>
      <c r="I10" s="790"/>
      <c r="J10" s="1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</row>
    <row r="11" spans="1:22" ht="13.5" thickBot="1">
      <c r="A11" s="793"/>
      <c r="B11" s="794"/>
      <c r="C11" s="794"/>
      <c r="D11" s="795"/>
      <c r="E11" s="796"/>
      <c r="F11" s="119"/>
      <c r="G11" s="119"/>
      <c r="H11" s="119"/>
      <c r="I11" s="786"/>
      <c r="J11" s="1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</row>
    <row r="12" spans="1:22" ht="13.5" thickBot="1">
      <c r="A12" s="797" t="s">
        <v>474</v>
      </c>
      <c r="B12" s="120"/>
      <c r="C12" s="120"/>
      <c r="D12" s="121"/>
      <c r="E12" s="798" t="s">
        <v>475</v>
      </c>
      <c r="F12" s="799" t="s">
        <v>476</v>
      </c>
      <c r="G12" s="798" t="s">
        <v>477</v>
      </c>
      <c r="H12" s="799" t="s">
        <v>478</v>
      </c>
      <c r="I12" s="800" t="s">
        <v>479</v>
      </c>
      <c r="J12" s="1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</row>
    <row r="13" spans="1:22" ht="12.75">
      <c r="A13" s="787" t="s">
        <v>480</v>
      </c>
      <c r="B13" s="119"/>
      <c r="C13" s="119"/>
      <c r="D13" s="786"/>
      <c r="E13" s="119"/>
      <c r="F13" s="801"/>
      <c r="G13" s="119"/>
      <c r="H13" s="801"/>
      <c r="I13" s="786"/>
      <c r="J13" s="1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</row>
    <row r="14" spans="1:22" ht="12.75">
      <c r="A14" s="791" t="s">
        <v>481</v>
      </c>
      <c r="B14" s="789"/>
      <c r="C14" s="789"/>
      <c r="D14" s="790"/>
      <c r="E14" s="789"/>
      <c r="F14" s="802"/>
      <c r="G14" s="789"/>
      <c r="H14" s="802"/>
      <c r="I14" s="790"/>
      <c r="J14" s="1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</row>
    <row r="15" spans="1:22" ht="12.75">
      <c r="A15" s="787" t="s">
        <v>482</v>
      </c>
      <c r="B15" s="119"/>
      <c r="C15" s="119"/>
      <c r="D15" s="786"/>
      <c r="E15" s="119"/>
      <c r="F15" s="803"/>
      <c r="G15" s="119"/>
      <c r="H15" s="801"/>
      <c r="I15" s="786"/>
      <c r="J15" s="1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</row>
    <row r="16" spans="1:22" ht="12.75">
      <c r="A16" s="791" t="s">
        <v>483</v>
      </c>
      <c r="B16" s="789"/>
      <c r="C16" s="789"/>
      <c r="D16" s="790"/>
      <c r="E16" s="788"/>
      <c r="F16" s="802"/>
      <c r="G16" s="789"/>
      <c r="H16" s="122"/>
      <c r="I16" s="804"/>
      <c r="J16" s="1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</row>
    <row r="17" spans="1:22" ht="13.5" thickBot="1">
      <c r="A17" s="787"/>
      <c r="B17" s="119"/>
      <c r="C17" s="119"/>
      <c r="D17" s="786"/>
      <c r="E17" s="796"/>
      <c r="F17" s="805"/>
      <c r="G17" s="119"/>
      <c r="H17" s="801"/>
      <c r="I17" s="786"/>
      <c r="J17" s="1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</row>
    <row r="18" spans="1:22" ht="13.5" thickBot="1">
      <c r="A18" s="797" t="s">
        <v>0</v>
      </c>
      <c r="B18" s="799" t="s">
        <v>6</v>
      </c>
      <c r="C18" s="798" t="s">
        <v>484</v>
      </c>
      <c r="D18" s="121"/>
      <c r="E18" s="806" t="s">
        <v>16</v>
      </c>
      <c r="F18" s="120"/>
      <c r="G18" s="120"/>
      <c r="H18" s="799" t="s">
        <v>478</v>
      </c>
      <c r="I18" s="800" t="s">
        <v>479</v>
      </c>
      <c r="J18" s="1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</row>
    <row r="19" spans="1:22" ht="12.75">
      <c r="A19" s="787" t="s">
        <v>1</v>
      </c>
      <c r="B19" s="801"/>
      <c r="C19" s="119"/>
      <c r="D19" s="786"/>
      <c r="E19" s="792"/>
      <c r="F19" s="119"/>
      <c r="G19" s="119"/>
      <c r="H19" s="803"/>
      <c r="I19" s="786"/>
      <c r="J19" s="1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</row>
    <row r="20" spans="1:22" ht="12.75">
      <c r="A20" s="787" t="s">
        <v>485</v>
      </c>
      <c r="B20" s="802"/>
      <c r="C20" s="789"/>
      <c r="D20" s="790"/>
      <c r="E20" s="788"/>
      <c r="F20" s="789"/>
      <c r="G20" s="789"/>
      <c r="H20" s="802"/>
      <c r="I20" s="790"/>
      <c r="J20" s="1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</row>
    <row r="21" spans="1:22" ht="12.75">
      <c r="A21" s="791" t="s">
        <v>486</v>
      </c>
      <c r="B21" s="801"/>
      <c r="C21" s="119"/>
      <c r="D21" s="786"/>
      <c r="E21" s="792"/>
      <c r="F21" s="119"/>
      <c r="G21" s="119"/>
      <c r="H21" s="801"/>
      <c r="I21" s="786"/>
      <c r="J21" s="1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</row>
    <row r="22" spans="1:22" ht="12.75">
      <c r="A22" s="787" t="s">
        <v>10</v>
      </c>
      <c r="B22" s="802"/>
      <c r="C22" s="789"/>
      <c r="D22" s="790"/>
      <c r="E22" s="788"/>
      <c r="F22" s="789"/>
      <c r="G22" s="789"/>
      <c r="H22" s="802"/>
      <c r="I22" s="790"/>
      <c r="J22" s="1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</row>
    <row r="23" spans="1:22" ht="12.75">
      <c r="A23" s="791" t="s">
        <v>4</v>
      </c>
      <c r="B23" s="801"/>
      <c r="C23" s="119"/>
      <c r="D23" s="786"/>
      <c r="E23" s="792"/>
      <c r="F23" s="119"/>
      <c r="G23" s="119"/>
      <c r="H23" s="801"/>
      <c r="I23" s="786"/>
      <c r="J23" s="1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</row>
    <row r="24" spans="1:22" ht="12.75">
      <c r="A24" s="787" t="s">
        <v>487</v>
      </c>
      <c r="B24" s="802"/>
      <c r="C24" s="789"/>
      <c r="D24" s="790"/>
      <c r="E24" s="788"/>
      <c r="F24" s="789"/>
      <c r="G24" s="789"/>
      <c r="H24" s="802"/>
      <c r="I24" s="790"/>
      <c r="J24" s="1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</row>
    <row r="25" spans="1:22" ht="12.75">
      <c r="A25" s="787" t="s">
        <v>488</v>
      </c>
      <c r="B25" s="801"/>
      <c r="C25" s="119"/>
      <c r="D25" s="786"/>
      <c r="E25" s="792"/>
      <c r="F25" s="119"/>
      <c r="G25" s="119"/>
      <c r="H25" s="801"/>
      <c r="I25" s="786"/>
      <c r="J25" s="1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</row>
    <row r="26" spans="1:22" ht="12.75">
      <c r="A26" s="793" t="s">
        <v>489</v>
      </c>
      <c r="B26" s="807"/>
      <c r="C26" s="794"/>
      <c r="D26" s="795"/>
      <c r="E26" s="808"/>
      <c r="F26" s="794"/>
      <c r="G26" s="794"/>
      <c r="H26" s="807"/>
      <c r="I26" s="795"/>
      <c r="J26" s="1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</row>
    <row r="27" spans="1:22" ht="12.75">
      <c r="A27" s="791"/>
      <c r="B27" s="802"/>
      <c r="C27" s="789"/>
      <c r="D27" s="790"/>
      <c r="E27" s="788"/>
      <c r="F27" s="789"/>
      <c r="G27" s="789"/>
      <c r="H27" s="802"/>
      <c r="I27" s="790"/>
      <c r="J27" s="1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</row>
    <row r="28" spans="1:22" ht="12.75">
      <c r="A28" s="787"/>
      <c r="B28" s="807"/>
      <c r="C28" s="119"/>
      <c r="D28" s="786"/>
      <c r="E28" s="792"/>
      <c r="F28" s="119"/>
      <c r="G28" s="119"/>
      <c r="H28" s="119"/>
      <c r="I28" s="786"/>
      <c r="J28" s="1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</row>
    <row r="29" spans="1:22" ht="12.75">
      <c r="A29" s="791"/>
      <c r="B29" s="802"/>
      <c r="C29" s="789"/>
      <c r="D29" s="790"/>
      <c r="E29" s="792"/>
      <c r="F29" s="119"/>
      <c r="G29" s="119"/>
      <c r="H29" s="119"/>
      <c r="I29" s="786"/>
      <c r="J29" s="1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</row>
    <row r="30" spans="1:22" ht="12.75">
      <c r="A30" s="791"/>
      <c r="B30" s="802"/>
      <c r="C30" s="789"/>
      <c r="D30" s="790"/>
      <c r="E30" s="792"/>
      <c r="F30" s="119"/>
      <c r="G30" s="119"/>
      <c r="H30" s="119"/>
      <c r="I30" s="786"/>
      <c r="J30" s="1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</row>
    <row r="31" spans="1:22" ht="13.5" thickBot="1">
      <c r="A31" s="787"/>
      <c r="B31" s="805"/>
      <c r="C31" s="119"/>
      <c r="D31" s="786"/>
      <c r="E31" s="792"/>
      <c r="F31" s="119"/>
      <c r="G31" s="119"/>
      <c r="H31" s="119"/>
      <c r="I31" s="786"/>
      <c r="J31" s="1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</row>
    <row r="32" spans="1:22" ht="13.5" thickBot="1">
      <c r="A32" s="797" t="s">
        <v>490</v>
      </c>
      <c r="B32" s="798" t="s">
        <v>491</v>
      </c>
      <c r="C32" s="798" t="s">
        <v>492</v>
      </c>
      <c r="D32" s="800" t="s">
        <v>484</v>
      </c>
      <c r="E32" s="806" t="s">
        <v>493</v>
      </c>
      <c r="F32" s="809"/>
      <c r="G32" s="810" t="s">
        <v>478</v>
      </c>
      <c r="H32" s="811" t="s">
        <v>494</v>
      </c>
      <c r="I32" s="800"/>
      <c r="J32" s="1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</row>
    <row r="33" spans="1:22" ht="12.75">
      <c r="A33" s="787" t="s">
        <v>11</v>
      </c>
      <c r="B33" s="812"/>
      <c r="C33" s="812"/>
      <c r="D33" s="786"/>
      <c r="E33" s="792" t="s">
        <v>495</v>
      </c>
      <c r="F33" s="119"/>
      <c r="G33" s="792"/>
      <c r="H33" s="119"/>
      <c r="I33" s="786"/>
      <c r="J33" s="1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</row>
    <row r="34" spans="1:22" ht="12.75">
      <c r="A34" s="791" t="s">
        <v>496</v>
      </c>
      <c r="B34" s="802"/>
      <c r="C34" s="802"/>
      <c r="D34" s="790"/>
      <c r="E34" s="788" t="s">
        <v>497</v>
      </c>
      <c r="F34" s="789"/>
      <c r="G34" s="788"/>
      <c r="H34" s="789"/>
      <c r="I34" s="790"/>
      <c r="J34" s="1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</row>
    <row r="35" spans="1:22" ht="12.75">
      <c r="A35" s="787" t="s">
        <v>12</v>
      </c>
      <c r="B35" s="801"/>
      <c r="C35" s="801"/>
      <c r="D35" s="786"/>
      <c r="E35" s="792" t="s">
        <v>498</v>
      </c>
      <c r="F35" s="119"/>
      <c r="G35" s="792"/>
      <c r="H35" s="119"/>
      <c r="I35" s="786"/>
      <c r="J35" s="1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</row>
    <row r="36" spans="1:22" ht="12.75">
      <c r="A36" s="791" t="s">
        <v>13</v>
      </c>
      <c r="B36" s="802"/>
      <c r="C36" s="802"/>
      <c r="D36" s="790"/>
      <c r="E36" s="788" t="s">
        <v>499</v>
      </c>
      <c r="F36" s="789"/>
      <c r="G36" s="788"/>
      <c r="H36" s="789"/>
      <c r="I36" s="790"/>
      <c r="J36" s="1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</row>
    <row r="37" spans="1:22" ht="12.75">
      <c r="A37" s="787"/>
      <c r="B37" s="801"/>
      <c r="C37" s="801"/>
      <c r="D37" s="786"/>
      <c r="E37" s="792" t="s">
        <v>500</v>
      </c>
      <c r="F37" s="119"/>
      <c r="G37" s="792"/>
      <c r="H37" s="119"/>
      <c r="I37" s="786"/>
      <c r="J37" s="1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</row>
    <row r="38" spans="1:22" ht="12.75">
      <c r="A38" s="791"/>
      <c r="B38" s="802"/>
      <c r="C38" s="802"/>
      <c r="D38" s="790"/>
      <c r="E38" s="788" t="s">
        <v>501</v>
      </c>
      <c r="F38" s="789"/>
      <c r="G38" s="788"/>
      <c r="H38" s="789"/>
      <c r="I38" s="790"/>
      <c r="J38" s="1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</row>
    <row r="39" spans="1:22" ht="12.75">
      <c r="A39" s="787"/>
      <c r="B39" s="801"/>
      <c r="C39" s="801"/>
      <c r="D39" s="786"/>
      <c r="E39" s="792"/>
      <c r="F39" s="119"/>
      <c r="G39" s="792"/>
      <c r="H39" s="119"/>
      <c r="I39" s="786"/>
      <c r="J39" s="1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</row>
    <row r="40" spans="1:22" ht="13.5" thickBot="1">
      <c r="A40" s="793"/>
      <c r="B40" s="123"/>
      <c r="C40" s="123"/>
      <c r="D40" s="795"/>
      <c r="E40" s="788" t="s">
        <v>502</v>
      </c>
      <c r="F40" s="789"/>
      <c r="G40" s="788"/>
      <c r="H40" s="789"/>
      <c r="I40" s="790"/>
      <c r="J40" s="1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</row>
    <row r="41" spans="1:22" ht="13.5" thickBot="1">
      <c r="A41" s="797" t="s">
        <v>503</v>
      </c>
      <c r="B41" s="799" t="s">
        <v>491</v>
      </c>
      <c r="C41" s="798" t="s">
        <v>484</v>
      </c>
      <c r="D41" s="800" t="s">
        <v>504</v>
      </c>
      <c r="E41" s="788"/>
      <c r="F41" s="789"/>
      <c r="G41" s="788"/>
      <c r="H41" s="789"/>
      <c r="I41" s="790"/>
      <c r="J41" s="1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</row>
    <row r="42" spans="1:22" ht="12.75">
      <c r="A42" s="787" t="s">
        <v>505</v>
      </c>
      <c r="B42" s="812"/>
      <c r="C42" s="785"/>
      <c r="D42" s="786"/>
      <c r="E42" s="792" t="s">
        <v>506</v>
      </c>
      <c r="F42" s="119"/>
      <c r="G42" s="792"/>
      <c r="H42" s="119"/>
      <c r="I42" s="786"/>
      <c r="J42" s="1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</row>
    <row r="43" spans="1:22" ht="12.75">
      <c r="A43" s="791" t="s">
        <v>507</v>
      </c>
      <c r="B43" s="802"/>
      <c r="C43" s="788"/>
      <c r="D43" s="790"/>
      <c r="E43" s="788"/>
      <c r="F43" s="789"/>
      <c r="G43" s="788"/>
      <c r="H43" s="789"/>
      <c r="I43" s="790"/>
      <c r="J43" s="1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</row>
    <row r="44" spans="1:22" ht="12.75">
      <c r="A44" s="787"/>
      <c r="B44" s="801"/>
      <c r="C44" s="792"/>
      <c r="D44" s="786"/>
      <c r="E44" s="792"/>
      <c r="F44" s="119"/>
      <c r="G44" s="792"/>
      <c r="H44" s="119"/>
      <c r="I44" s="786"/>
      <c r="J44" s="1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</row>
    <row r="45" spans="1:22" ht="12.75">
      <c r="A45" s="791"/>
      <c r="B45" s="802"/>
      <c r="C45" s="788" t="s">
        <v>478</v>
      </c>
      <c r="D45" s="790" t="s">
        <v>508</v>
      </c>
      <c r="E45" s="788"/>
      <c r="F45" s="789"/>
      <c r="G45" s="788"/>
      <c r="H45" s="789"/>
      <c r="I45" s="790"/>
      <c r="J45" s="1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</row>
    <row r="46" spans="1:22" ht="13.5" thickBot="1">
      <c r="A46" s="787" t="s">
        <v>509</v>
      </c>
      <c r="B46" s="801"/>
      <c r="C46" s="792"/>
      <c r="D46" s="786"/>
      <c r="E46" s="792"/>
      <c r="F46" s="119"/>
      <c r="G46" s="792"/>
      <c r="H46" s="119"/>
      <c r="I46" s="786"/>
      <c r="J46" s="1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</row>
    <row r="47" spans="1:22" ht="13.5" thickBot="1">
      <c r="A47" s="791" t="s">
        <v>510</v>
      </c>
      <c r="B47" s="802"/>
      <c r="C47" s="788"/>
      <c r="D47" s="790"/>
      <c r="E47" s="797" t="s">
        <v>511</v>
      </c>
      <c r="F47" s="813" t="s">
        <v>18</v>
      </c>
      <c r="G47" s="814" t="s">
        <v>19</v>
      </c>
      <c r="H47" s="799" t="s">
        <v>484</v>
      </c>
      <c r="I47" s="800" t="s">
        <v>512</v>
      </c>
      <c r="J47" s="1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</row>
    <row r="48" spans="1:22" ht="12.75">
      <c r="A48" s="787"/>
      <c r="B48" s="801"/>
      <c r="C48" s="792"/>
      <c r="D48" s="786"/>
      <c r="E48" s="792" t="s">
        <v>10</v>
      </c>
      <c r="F48" s="812"/>
      <c r="G48" s="792"/>
      <c r="H48" s="801"/>
      <c r="I48" s="786"/>
      <c r="J48" s="1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</row>
    <row r="49" spans="1:22" ht="12.75">
      <c r="A49" s="791"/>
      <c r="B49" s="802"/>
      <c r="C49" s="788"/>
      <c r="D49" s="790"/>
      <c r="E49" s="788" t="s">
        <v>17</v>
      </c>
      <c r="F49" s="802"/>
      <c r="G49" s="788"/>
      <c r="H49" s="802"/>
      <c r="I49" s="790"/>
      <c r="J49" s="1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</row>
    <row r="50" spans="1:22" ht="12.75">
      <c r="A50" s="787"/>
      <c r="B50" s="801"/>
      <c r="C50" s="792"/>
      <c r="D50" s="786"/>
      <c r="E50" s="792" t="s">
        <v>4</v>
      </c>
      <c r="F50" s="801"/>
      <c r="G50" s="792"/>
      <c r="H50" s="801"/>
      <c r="I50" s="786"/>
      <c r="J50" s="1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</row>
    <row r="51" spans="1:22" ht="12.75">
      <c r="A51" s="791" t="s">
        <v>14</v>
      </c>
      <c r="B51" s="802"/>
      <c r="C51" s="788"/>
      <c r="D51" s="790"/>
      <c r="E51" s="788" t="s">
        <v>5</v>
      </c>
      <c r="F51" s="802"/>
      <c r="G51" s="788"/>
      <c r="H51" s="802"/>
      <c r="I51" s="790"/>
      <c r="J51" s="1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</row>
    <row r="52" spans="1:22" ht="12.75">
      <c r="A52" s="787"/>
      <c r="B52" s="801"/>
      <c r="C52" s="792"/>
      <c r="D52" s="786"/>
      <c r="E52" s="792" t="s">
        <v>9</v>
      </c>
      <c r="F52" s="801"/>
      <c r="G52" s="792"/>
      <c r="H52" s="801"/>
      <c r="I52" s="786"/>
      <c r="J52" s="1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</row>
    <row r="53" spans="1:22" ht="12.75">
      <c r="A53" s="791"/>
      <c r="B53" s="802"/>
      <c r="C53" s="788"/>
      <c r="D53" s="790"/>
      <c r="E53" s="788"/>
      <c r="F53" s="802"/>
      <c r="G53" s="788"/>
      <c r="H53" s="802"/>
      <c r="I53" s="790"/>
      <c r="J53" s="1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</row>
    <row r="54" spans="1:22" ht="12.75">
      <c r="A54" s="787"/>
      <c r="B54" s="801"/>
      <c r="C54" s="792"/>
      <c r="D54" s="786"/>
      <c r="E54" s="792"/>
      <c r="F54" s="801"/>
      <c r="G54" s="792"/>
      <c r="H54" s="801"/>
      <c r="I54" s="786"/>
      <c r="J54" s="1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</row>
    <row r="55" spans="1:22" ht="12.75">
      <c r="A55" s="791"/>
      <c r="B55" s="802"/>
      <c r="C55" s="788"/>
      <c r="D55" s="790"/>
      <c r="E55" s="788"/>
      <c r="F55" s="802"/>
      <c r="G55" s="788"/>
      <c r="H55" s="802"/>
      <c r="I55" s="790"/>
      <c r="J55" s="1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</row>
    <row r="56" spans="1:22" ht="13.5" thickBot="1">
      <c r="A56" s="815"/>
      <c r="B56" s="805"/>
      <c r="C56" s="796"/>
      <c r="D56" s="782"/>
      <c r="E56" s="796"/>
      <c r="F56" s="805"/>
      <c r="G56" s="796"/>
      <c r="H56" s="805"/>
      <c r="I56" s="782"/>
      <c r="J56" s="1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</row>
    <row r="57" spans="1:22" ht="12.75">
      <c r="A57" s="4"/>
      <c r="B57" s="4"/>
      <c r="C57" s="4"/>
      <c r="D57" s="4"/>
      <c r="E57" s="4"/>
      <c r="F57" s="4"/>
      <c r="G57" s="4"/>
      <c r="H57" s="4"/>
      <c r="I57" s="4"/>
      <c r="J57" s="1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</row>
    <row r="58" spans="1:2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</row>
    <row r="59" spans="1:2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</row>
    <row r="60" spans="1:2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</row>
    <row r="61" spans="1:2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</row>
    <row r="62" spans="1:2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</row>
    <row r="63" spans="1:2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</row>
    <row r="64" spans="1:2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</row>
    <row r="65" spans="1:2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</row>
    <row r="66" spans="1:2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</row>
    <row r="67" spans="1:2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206"/>
      <c r="L67" s="206"/>
      <c r="M67" s="206"/>
      <c r="N67" s="206"/>
      <c r="O67" s="206"/>
      <c r="P67" s="206"/>
      <c r="Q67" s="206"/>
      <c r="R67" s="206"/>
      <c r="S67" s="206"/>
      <c r="T67" s="206"/>
      <c r="U67" s="206"/>
      <c r="V67" s="206"/>
    </row>
    <row r="68" spans="1:2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</row>
    <row r="69" spans="1:2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</row>
    <row r="70" spans="1:2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</row>
    <row r="71" spans="1:2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</row>
    <row r="72" spans="1:2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</row>
    <row r="73" spans="1:2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</row>
    <row r="74" spans="1:22" ht="12.75">
      <c r="A74" s="206"/>
      <c r="B74" s="206"/>
      <c r="C74" s="206"/>
      <c r="D74" s="206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6"/>
      <c r="V74" s="206"/>
    </row>
    <row r="75" spans="1:22" ht="12.75">
      <c r="A75" s="206"/>
      <c r="B75" s="206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</row>
    <row r="76" spans="1:22" ht="12.75">
      <c r="A76" s="206"/>
      <c r="B76" s="206"/>
      <c r="C76" s="206"/>
      <c r="D76" s="206"/>
      <c r="E76" s="206"/>
      <c r="F76" s="206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</row>
    <row r="77" spans="2:11" ht="12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2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2.7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2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2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2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2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2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2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2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2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2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2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2.7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2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2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2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2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2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2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2.7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2.75">
      <c r="B98" s="1"/>
      <c r="C98" s="1"/>
      <c r="D98" s="1"/>
      <c r="E98" s="1"/>
      <c r="F98" s="1"/>
      <c r="G98" s="1"/>
      <c r="H98" s="1"/>
      <c r="I98" s="1"/>
      <c r="J98" s="1"/>
      <c r="K98" s="1"/>
    </row>
  </sheetData>
  <printOptions/>
  <pageMargins left="0.25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3" width="8.8515625" style="0" customWidth="1"/>
    <col min="4" max="4" width="7.7109375" style="0" customWidth="1"/>
    <col min="5" max="5" width="7.421875" style="0" customWidth="1"/>
    <col min="6" max="6" width="17.421875" style="0" customWidth="1"/>
    <col min="7" max="7" width="7.8515625" style="0" customWidth="1"/>
    <col min="8" max="8" width="7.28125" style="0" customWidth="1"/>
    <col min="9" max="14" width="6.7109375" style="0" customWidth="1"/>
  </cols>
  <sheetData>
    <row r="1" spans="1:5" ht="18.75" thickBot="1">
      <c r="A1" s="546" t="s">
        <v>352</v>
      </c>
      <c r="B1" s="96"/>
      <c r="C1" s="205" t="s">
        <v>269</v>
      </c>
      <c r="D1" s="205" t="s">
        <v>268</v>
      </c>
      <c r="E1" s="205" t="s">
        <v>267</v>
      </c>
    </row>
    <row r="2" spans="1:8" ht="12.75">
      <c r="A2" s="148" t="s">
        <v>243</v>
      </c>
      <c r="B2" s="149" t="s">
        <v>138</v>
      </c>
      <c r="C2" s="130" t="s">
        <v>238</v>
      </c>
      <c r="D2" s="130" t="s">
        <v>239</v>
      </c>
      <c r="E2" s="128" t="s">
        <v>240</v>
      </c>
      <c r="F2" s="131" t="s">
        <v>241</v>
      </c>
      <c r="G2" s="131" t="s">
        <v>246</v>
      </c>
      <c r="H2" s="131" t="s">
        <v>249</v>
      </c>
    </row>
    <row r="3" spans="1:8" ht="13.5" thickBot="1">
      <c r="A3" s="547" t="s">
        <v>353</v>
      </c>
      <c r="B3" s="548" t="s">
        <v>354</v>
      </c>
      <c r="C3" s="548" t="s">
        <v>355</v>
      </c>
      <c r="D3" s="548" t="s">
        <v>242</v>
      </c>
      <c r="E3" s="549" t="s">
        <v>354</v>
      </c>
      <c r="F3" s="550"/>
      <c r="G3" s="550" t="s">
        <v>247</v>
      </c>
      <c r="H3" s="550" t="s">
        <v>242</v>
      </c>
    </row>
    <row r="4" spans="1:8" ht="12.75">
      <c r="A4" s="34"/>
      <c r="B4" s="143"/>
      <c r="C4" s="143"/>
      <c r="D4" s="143"/>
      <c r="E4" s="144"/>
      <c r="F4" s="551">
        <f>B4+C4-D4-E4</f>
        <v>0</v>
      </c>
      <c r="G4" s="552"/>
      <c r="H4" s="553"/>
    </row>
    <row r="5" spans="1:8" ht="12.75">
      <c r="A5" s="554"/>
      <c r="B5" s="145"/>
      <c r="C5" s="145"/>
      <c r="D5" s="145"/>
      <c r="E5" s="146"/>
      <c r="F5" s="551">
        <f aca="true" t="shared" si="0" ref="F5:F23">B5+C5-D5-E5</f>
        <v>0</v>
      </c>
      <c r="G5" s="552"/>
      <c r="H5" s="553"/>
    </row>
    <row r="6" spans="1:8" ht="12.75">
      <c r="A6" s="554"/>
      <c r="B6" s="145"/>
      <c r="C6" s="145"/>
      <c r="D6" s="145"/>
      <c r="E6" s="146"/>
      <c r="F6" s="551">
        <f t="shared" si="0"/>
        <v>0</v>
      </c>
      <c r="G6" s="552"/>
      <c r="H6" s="553"/>
    </row>
    <row r="7" spans="1:8" ht="12.75">
      <c r="A7" s="554"/>
      <c r="B7" s="145"/>
      <c r="C7" s="145"/>
      <c r="D7" s="145"/>
      <c r="E7" s="146"/>
      <c r="F7" s="551">
        <f t="shared" si="0"/>
        <v>0</v>
      </c>
      <c r="G7" s="552"/>
      <c r="H7" s="553"/>
    </row>
    <row r="8" spans="1:8" ht="12.75">
      <c r="A8" s="554"/>
      <c r="B8" s="145"/>
      <c r="C8" s="145"/>
      <c r="D8" s="145"/>
      <c r="E8" s="146"/>
      <c r="F8" s="551">
        <f t="shared" si="0"/>
        <v>0</v>
      </c>
      <c r="G8" s="552"/>
      <c r="H8" s="553"/>
    </row>
    <row r="9" spans="1:8" ht="12.75">
      <c r="A9" s="554"/>
      <c r="B9" s="145"/>
      <c r="C9" s="145"/>
      <c r="D9" s="145"/>
      <c r="E9" s="146"/>
      <c r="F9" s="551">
        <f t="shared" si="0"/>
        <v>0</v>
      </c>
      <c r="G9" s="552"/>
      <c r="H9" s="553"/>
    </row>
    <row r="10" spans="1:8" ht="12.75">
      <c r="A10" s="554"/>
      <c r="B10" s="145"/>
      <c r="C10" s="145"/>
      <c r="D10" s="145"/>
      <c r="E10" s="146"/>
      <c r="F10" s="551">
        <f t="shared" si="0"/>
        <v>0</v>
      </c>
      <c r="G10" s="552"/>
      <c r="H10" s="553"/>
    </row>
    <row r="11" spans="1:8" ht="12.75">
      <c r="A11" s="554"/>
      <c r="B11" s="145"/>
      <c r="C11" s="145"/>
      <c r="D11" s="145"/>
      <c r="E11" s="146"/>
      <c r="F11" s="551">
        <f t="shared" si="0"/>
        <v>0</v>
      </c>
      <c r="G11" s="552"/>
      <c r="H11" s="553"/>
    </row>
    <row r="12" spans="1:8" ht="12.75">
      <c r="A12" s="554"/>
      <c r="B12" s="145"/>
      <c r="C12" s="145"/>
      <c r="D12" s="145"/>
      <c r="E12" s="146"/>
      <c r="F12" s="551">
        <f t="shared" si="0"/>
        <v>0</v>
      </c>
      <c r="G12" s="552"/>
      <c r="H12" s="553"/>
    </row>
    <row r="13" spans="1:8" ht="12.75">
      <c r="A13" s="554"/>
      <c r="B13" s="145"/>
      <c r="C13" s="145"/>
      <c r="D13" s="145"/>
      <c r="E13" s="146"/>
      <c r="F13" s="551">
        <f t="shared" si="0"/>
        <v>0</v>
      </c>
      <c r="G13" s="552"/>
      <c r="H13" s="553"/>
    </row>
    <row r="14" spans="1:8" ht="12.75">
      <c r="A14" s="554"/>
      <c r="B14" s="145"/>
      <c r="C14" s="145"/>
      <c r="D14" s="145"/>
      <c r="E14" s="146"/>
      <c r="F14" s="551">
        <f t="shared" si="0"/>
        <v>0</v>
      </c>
      <c r="G14" s="552"/>
      <c r="H14" s="553"/>
    </row>
    <row r="15" spans="1:8" ht="12.75">
      <c r="A15" s="554"/>
      <c r="B15" s="145"/>
      <c r="C15" s="145"/>
      <c r="D15" s="145"/>
      <c r="E15" s="146"/>
      <c r="F15" s="551">
        <f t="shared" si="0"/>
        <v>0</v>
      </c>
      <c r="G15" s="552"/>
      <c r="H15" s="553"/>
    </row>
    <row r="16" spans="1:8" ht="12.75">
      <c r="A16" s="27"/>
      <c r="B16" s="145"/>
      <c r="C16" s="145"/>
      <c r="D16" s="145"/>
      <c r="E16" s="146"/>
      <c r="F16" s="551">
        <f t="shared" si="0"/>
        <v>0</v>
      </c>
      <c r="G16" s="552"/>
      <c r="H16" s="553"/>
    </row>
    <row r="17" spans="1:8" ht="12.75">
      <c r="A17" s="27"/>
      <c r="B17" s="145"/>
      <c r="C17" s="145"/>
      <c r="D17" s="145"/>
      <c r="E17" s="146"/>
      <c r="F17" s="551">
        <f t="shared" si="0"/>
        <v>0</v>
      </c>
      <c r="G17" s="552"/>
      <c r="H17" s="553"/>
    </row>
    <row r="18" spans="1:8" ht="12.75">
      <c r="A18" s="27"/>
      <c r="B18" s="145"/>
      <c r="C18" s="145"/>
      <c r="D18" s="145"/>
      <c r="E18" s="146"/>
      <c r="F18" s="551">
        <f t="shared" si="0"/>
        <v>0</v>
      </c>
      <c r="G18" s="552"/>
      <c r="H18" s="553"/>
    </row>
    <row r="19" spans="1:8" ht="12.75">
      <c r="A19" s="27"/>
      <c r="B19" s="145"/>
      <c r="C19" s="145"/>
      <c r="D19" s="145"/>
      <c r="E19" s="146"/>
      <c r="F19" s="551">
        <f t="shared" si="0"/>
        <v>0</v>
      </c>
      <c r="G19" s="552"/>
      <c r="H19" s="553"/>
    </row>
    <row r="20" spans="1:8" ht="12.75">
      <c r="A20" s="27"/>
      <c r="B20" s="145"/>
      <c r="C20" s="145"/>
      <c r="D20" s="145"/>
      <c r="E20" s="146"/>
      <c r="F20" s="551">
        <f t="shared" si="0"/>
        <v>0</v>
      </c>
      <c r="G20" s="552"/>
      <c r="H20" s="553"/>
    </row>
    <row r="21" spans="1:8" ht="12.75">
      <c r="A21" s="27"/>
      <c r="B21" s="145"/>
      <c r="C21" s="145"/>
      <c r="D21" s="145"/>
      <c r="E21" s="146"/>
      <c r="F21" s="551">
        <f t="shared" si="0"/>
        <v>0</v>
      </c>
      <c r="G21" s="552"/>
      <c r="H21" s="553"/>
    </row>
    <row r="22" spans="1:8" ht="12.75">
      <c r="A22" s="27"/>
      <c r="B22" s="145"/>
      <c r="C22" s="145"/>
      <c r="D22" s="145"/>
      <c r="E22" s="146"/>
      <c r="F22" s="551">
        <f t="shared" si="0"/>
        <v>0</v>
      </c>
      <c r="G22" s="552"/>
      <c r="H22" s="553"/>
    </row>
    <row r="23" spans="1:8" ht="13.5" thickBot="1">
      <c r="A23" s="28"/>
      <c r="B23" s="147"/>
      <c r="C23" s="147"/>
      <c r="D23" s="147"/>
      <c r="E23" s="555"/>
      <c r="F23" s="551">
        <f t="shared" si="0"/>
        <v>0</v>
      </c>
      <c r="G23" s="556"/>
      <c r="H23" s="553"/>
    </row>
    <row r="24" spans="1:8" ht="13.5" thickBot="1">
      <c r="A24" s="137" t="s">
        <v>154</v>
      </c>
      <c r="B24" s="557">
        <f>SUM(B4:B23)</f>
        <v>0</v>
      </c>
      <c r="C24" s="558">
        <f>SUM(C4:C23)</f>
        <v>0</v>
      </c>
      <c r="D24" s="559">
        <f>SUM(D4:D23)</f>
        <v>0</v>
      </c>
      <c r="E24" s="558">
        <f>SUM(E4:E23)</f>
        <v>0</v>
      </c>
      <c r="F24" s="560"/>
      <c r="G24" s="561">
        <f>SUM(G4:G23)</f>
        <v>0</v>
      </c>
      <c r="H24" s="560">
        <f>SUM(H4:H23)</f>
        <v>0</v>
      </c>
    </row>
    <row r="25" spans="1:6" ht="12.75">
      <c r="A25" s="1"/>
      <c r="B25" s="1"/>
      <c r="C25" s="1"/>
      <c r="D25" s="1"/>
      <c r="E25" s="1"/>
      <c r="F25" s="1"/>
    </row>
    <row r="26" spans="1:7" ht="12.75">
      <c r="A26" s="1"/>
      <c r="B26" s="1"/>
      <c r="C26" s="1"/>
      <c r="D26" s="1"/>
      <c r="E26" s="1"/>
      <c r="F26" s="562" t="s">
        <v>266</v>
      </c>
      <c r="G26" s="563"/>
    </row>
    <row r="27" spans="1:7" ht="12.75">
      <c r="A27" s="1"/>
      <c r="B27" s="1"/>
      <c r="C27" s="1"/>
      <c r="D27" s="1"/>
      <c r="E27" s="1"/>
      <c r="F27" s="564" t="s">
        <v>281</v>
      </c>
      <c r="G27" s="565"/>
    </row>
    <row r="28" spans="1:6" ht="12.75">
      <c r="A28" s="1"/>
      <c r="B28" s="1"/>
      <c r="C28" s="1"/>
      <c r="D28" s="1"/>
      <c r="E28" s="1"/>
      <c r="F28" s="1"/>
    </row>
    <row r="58" spans="12:16" ht="12.75">
      <c r="L58" s="206"/>
      <c r="M58" s="206"/>
      <c r="N58" s="206"/>
      <c r="O58" s="206"/>
      <c r="P58" s="206"/>
    </row>
    <row r="59" spans="12:16" ht="12.75">
      <c r="L59" s="206"/>
      <c r="M59" s="206"/>
      <c r="N59" s="206"/>
      <c r="O59" s="206"/>
      <c r="P59" s="206"/>
    </row>
  </sheetData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5" sqref="A5"/>
    </sheetView>
  </sheetViews>
  <sheetFormatPr defaultColWidth="9.140625" defaultRowHeight="12.75"/>
  <cols>
    <col min="1" max="1" width="23.8515625" style="0" customWidth="1"/>
    <col min="2" max="2" width="29.421875" style="0" customWidth="1"/>
    <col min="3" max="3" width="10.421875" style="0" customWidth="1"/>
    <col min="4" max="4" width="12.57421875" style="0" customWidth="1"/>
    <col min="5" max="5" width="14.57421875" style="0" customWidth="1"/>
    <col min="6" max="6" width="8.421875" style="0" customWidth="1"/>
    <col min="7" max="14" width="5.57421875" style="0" customWidth="1"/>
  </cols>
  <sheetData>
    <row r="1" spans="1:11" ht="18.75" thickBot="1">
      <c r="A1" s="72" t="s">
        <v>20</v>
      </c>
      <c r="B1" s="73"/>
      <c r="C1" s="73"/>
      <c r="D1" s="73"/>
      <c r="E1" s="104" t="s">
        <v>407</v>
      </c>
      <c r="F1" s="74"/>
      <c r="G1" s="74"/>
      <c r="H1" s="1"/>
      <c r="I1" s="1"/>
      <c r="J1" s="1"/>
      <c r="K1" s="1"/>
    </row>
    <row r="2" spans="1:12" ht="16.5" thickBot="1">
      <c r="A2" s="843" t="s">
        <v>513</v>
      </c>
      <c r="B2" s="14"/>
      <c r="C2" s="14"/>
      <c r="D2" s="14"/>
      <c r="E2" s="14" t="s">
        <v>23</v>
      </c>
      <c r="F2" s="620"/>
      <c r="L2" s="1"/>
    </row>
    <row r="3" spans="1:6" ht="13.5" thickBot="1">
      <c r="A3" s="818" t="s">
        <v>514</v>
      </c>
      <c r="B3" s="71"/>
      <c r="C3" s="71"/>
      <c r="D3" s="819"/>
      <c r="E3" s="819"/>
      <c r="F3" s="820"/>
    </row>
    <row r="4" spans="1:6" ht="13.5" thickBot="1">
      <c r="A4" s="821" t="s">
        <v>515</v>
      </c>
      <c r="B4" s="622"/>
      <c r="C4" s="822" t="s">
        <v>22</v>
      </c>
      <c r="D4" s="823"/>
      <c r="E4" s="823"/>
      <c r="F4" s="620"/>
    </row>
    <row r="5" spans="1:6" ht="12.75">
      <c r="A5" s="26"/>
      <c r="B5" s="5"/>
      <c r="C5" s="5" t="s">
        <v>21</v>
      </c>
      <c r="D5" s="10"/>
      <c r="E5" s="10"/>
      <c r="F5" s="17"/>
    </row>
    <row r="6" spans="1:6" ht="12.75">
      <c r="A6" s="27"/>
      <c r="B6" s="6"/>
      <c r="C6" s="6" t="s">
        <v>21</v>
      </c>
      <c r="D6" s="11"/>
      <c r="E6" s="11"/>
      <c r="F6" s="20"/>
    </row>
    <row r="7" spans="1:6" ht="12.75">
      <c r="A7" s="26"/>
      <c r="B7" s="5"/>
      <c r="C7" s="6" t="s">
        <v>21</v>
      </c>
      <c r="D7" s="10"/>
      <c r="E7" s="10"/>
      <c r="F7" s="17"/>
    </row>
    <row r="8" spans="1:6" ht="12.75">
      <c r="A8" s="27"/>
      <c r="B8" s="6"/>
      <c r="C8" s="6" t="s">
        <v>21</v>
      </c>
      <c r="D8" s="11"/>
      <c r="E8" s="11"/>
      <c r="F8" s="20"/>
    </row>
    <row r="9" spans="1:6" ht="12.75">
      <c r="A9" s="26"/>
      <c r="B9" s="5"/>
      <c r="C9" s="6" t="s">
        <v>21</v>
      </c>
      <c r="D9" s="10"/>
      <c r="E9" s="10"/>
      <c r="F9" s="17"/>
    </row>
    <row r="10" spans="1:6" ht="12.75">
      <c r="A10" s="27"/>
      <c r="B10" s="6"/>
      <c r="C10" s="6" t="s">
        <v>21</v>
      </c>
      <c r="D10" s="11"/>
      <c r="E10" s="11"/>
      <c r="F10" s="20"/>
    </row>
    <row r="11" spans="1:6" ht="12.75">
      <c r="A11" s="27"/>
      <c r="B11" s="6"/>
      <c r="C11" s="6" t="s">
        <v>21</v>
      </c>
      <c r="D11" s="11"/>
      <c r="E11" s="11"/>
      <c r="F11" s="20"/>
    </row>
    <row r="12" spans="1:6" ht="12.75">
      <c r="A12" s="26"/>
      <c r="B12" s="5"/>
      <c r="C12" s="5" t="s">
        <v>21</v>
      </c>
      <c r="D12" s="10"/>
      <c r="E12" s="10"/>
      <c r="F12" s="17"/>
    </row>
    <row r="13" spans="1:6" ht="12.75">
      <c r="A13" s="27"/>
      <c r="B13" s="6"/>
      <c r="C13" s="6" t="s">
        <v>21</v>
      </c>
      <c r="D13" s="11"/>
      <c r="E13" s="11"/>
      <c r="F13" s="20"/>
    </row>
    <row r="14" spans="1:6" ht="12.75">
      <c r="A14" s="26"/>
      <c r="B14" s="5"/>
      <c r="C14" s="5" t="s">
        <v>21</v>
      </c>
      <c r="D14" s="10"/>
      <c r="E14" s="10"/>
      <c r="F14" s="17"/>
    </row>
    <row r="15" spans="1:6" ht="12.75">
      <c r="A15" s="27"/>
      <c r="B15" s="6"/>
      <c r="C15" s="6" t="s">
        <v>21</v>
      </c>
      <c r="D15" s="11"/>
      <c r="E15" s="11"/>
      <c r="F15" s="20"/>
    </row>
    <row r="16" spans="1:6" ht="12.75">
      <c r="A16" s="26"/>
      <c r="B16" s="5"/>
      <c r="C16" s="5" t="s">
        <v>21</v>
      </c>
      <c r="D16" s="10"/>
      <c r="E16" s="10"/>
      <c r="F16" s="17"/>
    </row>
    <row r="17" spans="1:6" ht="12.75">
      <c r="A17" s="27"/>
      <c r="B17" s="6"/>
      <c r="C17" s="6" t="s">
        <v>21</v>
      </c>
      <c r="D17" s="11"/>
      <c r="E17" s="11"/>
      <c r="F17" s="20"/>
    </row>
    <row r="18" spans="1:6" ht="12.75">
      <c r="A18" s="26"/>
      <c r="B18" s="5"/>
      <c r="C18" s="5" t="s">
        <v>21</v>
      </c>
      <c r="D18" s="10"/>
      <c r="E18" s="10"/>
      <c r="F18" s="17"/>
    </row>
    <row r="19" spans="1:6" ht="12.75">
      <c r="A19" s="27"/>
      <c r="B19" s="6"/>
      <c r="C19" s="6" t="s">
        <v>21</v>
      </c>
      <c r="D19" s="11"/>
      <c r="E19" s="11"/>
      <c r="F19" s="20"/>
    </row>
    <row r="20" spans="1:6" ht="13.5" thickBot="1">
      <c r="A20" s="26"/>
      <c r="B20" s="5"/>
      <c r="C20" s="5" t="s">
        <v>21</v>
      </c>
      <c r="D20" s="10"/>
      <c r="E20" s="10"/>
      <c r="F20" s="17"/>
    </row>
    <row r="21" spans="1:6" ht="13.5" thickBot="1">
      <c r="A21" s="824" t="s">
        <v>516</v>
      </c>
      <c r="B21" s="825"/>
      <c r="C21" s="826">
        <f>SUM(C5:C20)</f>
        <v>0</v>
      </c>
      <c r="D21" s="826"/>
      <c r="E21" s="826"/>
      <c r="F21" s="827"/>
    </row>
    <row r="22" spans="1:6" ht="13.5" thickBot="1">
      <c r="A22" s="828" t="s">
        <v>517</v>
      </c>
      <c r="B22" s="5"/>
      <c r="C22" s="5"/>
      <c r="D22" s="10"/>
      <c r="E22" s="10"/>
      <c r="F22" s="17"/>
    </row>
    <row r="23" spans="1:6" ht="13.5" thickBot="1">
      <c r="A23" s="829" t="s">
        <v>518</v>
      </c>
      <c r="B23" s="830" t="s">
        <v>519</v>
      </c>
      <c r="C23" s="830" t="s">
        <v>520</v>
      </c>
      <c r="D23" s="831" t="s">
        <v>521</v>
      </c>
      <c r="E23" s="831" t="s">
        <v>522</v>
      </c>
      <c r="F23" s="832" t="s">
        <v>523</v>
      </c>
    </row>
    <row r="24" spans="1:6" ht="12.75">
      <c r="A24" s="26"/>
      <c r="B24" s="833" t="s">
        <v>524</v>
      </c>
      <c r="C24" s="5" t="s">
        <v>21</v>
      </c>
      <c r="D24" s="10" t="s">
        <v>21</v>
      </c>
      <c r="E24" s="10" t="s">
        <v>21</v>
      </c>
      <c r="F24" s="17"/>
    </row>
    <row r="25" spans="1:6" ht="12.75">
      <c r="A25" s="27"/>
      <c r="B25" s="834" t="s">
        <v>524</v>
      </c>
      <c r="C25" s="6" t="s">
        <v>21</v>
      </c>
      <c r="D25" s="11" t="s">
        <v>21</v>
      </c>
      <c r="E25" s="11" t="s">
        <v>21</v>
      </c>
      <c r="F25" s="20"/>
    </row>
    <row r="26" spans="1:6" ht="13.5" thickBot="1">
      <c r="A26" s="26"/>
      <c r="B26" s="833" t="s">
        <v>524</v>
      </c>
      <c r="C26" s="5" t="s">
        <v>21</v>
      </c>
      <c r="D26" s="10" t="s">
        <v>21</v>
      </c>
      <c r="E26" s="10" t="s">
        <v>21</v>
      </c>
      <c r="F26" s="17"/>
    </row>
    <row r="27" spans="1:6" ht="13.5" thickBot="1">
      <c r="A27" s="824" t="s">
        <v>525</v>
      </c>
      <c r="B27" s="835"/>
      <c r="C27" s="826">
        <f>SUM(C24:C26)</f>
        <v>0</v>
      </c>
      <c r="D27" s="826">
        <f>SUM(D24:D26)</f>
        <v>0</v>
      </c>
      <c r="E27" s="826">
        <f>SUM(E24:E26)</f>
        <v>0</v>
      </c>
      <c r="F27" s="827"/>
    </row>
    <row r="28" spans="1:6" ht="13.5" thickBot="1">
      <c r="A28" s="836" t="s">
        <v>526</v>
      </c>
      <c r="B28" s="830" t="s">
        <v>519</v>
      </c>
      <c r="C28" s="830" t="s">
        <v>520</v>
      </c>
      <c r="D28" s="831" t="s">
        <v>521</v>
      </c>
      <c r="E28" s="831" t="s">
        <v>522</v>
      </c>
      <c r="F28" s="832" t="s">
        <v>523</v>
      </c>
    </row>
    <row r="29" spans="1:6" ht="12.75">
      <c r="A29" s="26"/>
      <c r="B29" s="833" t="s">
        <v>524</v>
      </c>
      <c r="C29" s="5" t="s">
        <v>21</v>
      </c>
      <c r="D29" s="10" t="s">
        <v>21</v>
      </c>
      <c r="E29" s="10" t="s">
        <v>21</v>
      </c>
      <c r="F29" s="17"/>
    </row>
    <row r="30" spans="1:6" ht="12.75">
      <c r="A30" s="27"/>
      <c r="B30" s="834" t="s">
        <v>524</v>
      </c>
      <c r="C30" s="6" t="s">
        <v>21</v>
      </c>
      <c r="D30" s="11" t="s">
        <v>21</v>
      </c>
      <c r="E30" s="11" t="s">
        <v>21</v>
      </c>
      <c r="F30" s="20"/>
    </row>
    <row r="31" spans="1:6" ht="12.75">
      <c r="A31" s="26"/>
      <c r="B31" s="833" t="s">
        <v>524</v>
      </c>
      <c r="C31" s="5" t="s">
        <v>21</v>
      </c>
      <c r="D31" s="10" t="s">
        <v>21</v>
      </c>
      <c r="E31" s="10" t="s">
        <v>21</v>
      </c>
      <c r="F31" s="17"/>
    </row>
    <row r="32" spans="1:6" ht="12.75">
      <c r="A32" s="27"/>
      <c r="B32" s="834" t="s">
        <v>524</v>
      </c>
      <c r="C32" s="6" t="s">
        <v>21</v>
      </c>
      <c r="D32" s="11" t="s">
        <v>21</v>
      </c>
      <c r="E32" s="11" t="s">
        <v>21</v>
      </c>
      <c r="F32" s="20"/>
    </row>
    <row r="33" spans="1:6" ht="12.75">
      <c r="A33" s="26"/>
      <c r="B33" s="833" t="s">
        <v>524</v>
      </c>
      <c r="C33" s="5" t="s">
        <v>21</v>
      </c>
      <c r="D33" s="10" t="s">
        <v>21</v>
      </c>
      <c r="E33" s="10" t="s">
        <v>21</v>
      </c>
      <c r="F33" s="17"/>
    </row>
    <row r="34" spans="1:6" ht="12.75">
      <c r="A34" s="27"/>
      <c r="B34" s="834" t="s">
        <v>524</v>
      </c>
      <c r="C34" s="6" t="s">
        <v>21</v>
      </c>
      <c r="D34" s="11" t="s">
        <v>21</v>
      </c>
      <c r="E34" s="11" t="s">
        <v>21</v>
      </c>
      <c r="F34" s="20"/>
    </row>
    <row r="35" spans="1:6" ht="12.75">
      <c r="A35" s="26"/>
      <c r="B35" s="833" t="s">
        <v>524</v>
      </c>
      <c r="C35" s="5" t="s">
        <v>21</v>
      </c>
      <c r="D35" s="10" t="s">
        <v>21</v>
      </c>
      <c r="E35" s="10" t="s">
        <v>21</v>
      </c>
      <c r="F35" s="17"/>
    </row>
    <row r="36" spans="1:6" ht="12.75">
      <c r="A36" s="27"/>
      <c r="B36" s="834" t="s">
        <v>524</v>
      </c>
      <c r="C36" s="6" t="s">
        <v>21</v>
      </c>
      <c r="D36" s="11" t="s">
        <v>21</v>
      </c>
      <c r="E36" s="11" t="s">
        <v>21</v>
      </c>
      <c r="F36" s="20"/>
    </row>
    <row r="37" spans="1:6" ht="12.75">
      <c r="A37" s="27"/>
      <c r="B37" s="834" t="s">
        <v>524</v>
      </c>
      <c r="C37" s="6" t="s">
        <v>21</v>
      </c>
      <c r="D37" s="11" t="s">
        <v>21</v>
      </c>
      <c r="E37" s="11" t="s">
        <v>21</v>
      </c>
      <c r="F37" s="20"/>
    </row>
    <row r="38" spans="1:6" ht="12.75">
      <c r="A38" s="26"/>
      <c r="B38" s="833" t="s">
        <v>524</v>
      </c>
      <c r="C38" s="5" t="s">
        <v>21</v>
      </c>
      <c r="D38" s="10" t="s">
        <v>21</v>
      </c>
      <c r="E38" s="10" t="s">
        <v>21</v>
      </c>
      <c r="F38" s="17"/>
    </row>
    <row r="39" spans="1:6" ht="13.5" thickBot="1">
      <c r="A39" s="28"/>
      <c r="B39" s="837" t="s">
        <v>524</v>
      </c>
      <c r="C39" s="3" t="s">
        <v>21</v>
      </c>
      <c r="D39" s="13" t="s">
        <v>21</v>
      </c>
      <c r="E39" s="13" t="s">
        <v>21</v>
      </c>
      <c r="F39" s="21"/>
    </row>
    <row r="40" spans="1:6" ht="13.5" thickBot="1">
      <c r="A40" s="824" t="s">
        <v>527</v>
      </c>
      <c r="B40" s="838"/>
      <c r="C40" s="826">
        <f>SUM(C29:C39)</f>
        <v>0</v>
      </c>
      <c r="D40" s="826">
        <f>SUM(D29:D39)</f>
        <v>0</v>
      </c>
      <c r="E40" s="826">
        <f>SUM(E29:E39)</f>
        <v>0</v>
      </c>
      <c r="F40" s="827"/>
    </row>
    <row r="41" spans="1:6" ht="13.5" thickBot="1">
      <c r="A41" s="828" t="s">
        <v>528</v>
      </c>
      <c r="B41" s="839"/>
      <c r="C41" s="24"/>
      <c r="D41" s="840"/>
      <c r="E41" s="840"/>
      <c r="F41" s="25"/>
    </row>
    <row r="42" spans="1:6" ht="13.5" thickBot="1">
      <c r="A42" s="829" t="s">
        <v>529</v>
      </c>
      <c r="B42" s="830" t="s">
        <v>519</v>
      </c>
      <c r="C42" s="830" t="s">
        <v>520</v>
      </c>
      <c r="D42" s="831" t="s">
        <v>521</v>
      </c>
      <c r="E42" s="831" t="s">
        <v>522</v>
      </c>
      <c r="F42" s="832" t="s">
        <v>523</v>
      </c>
    </row>
    <row r="43" spans="1:6" ht="12.75">
      <c r="A43" s="26"/>
      <c r="B43" s="833" t="s">
        <v>524</v>
      </c>
      <c r="C43" s="841">
        <v>0</v>
      </c>
      <c r="D43" s="10" t="s">
        <v>21</v>
      </c>
      <c r="E43" s="10" t="s">
        <v>21</v>
      </c>
      <c r="F43" s="17"/>
    </row>
    <row r="44" spans="1:6" ht="12.75">
      <c r="A44" s="27"/>
      <c r="B44" s="834" t="s">
        <v>524</v>
      </c>
      <c r="C44" s="93">
        <v>0</v>
      </c>
      <c r="D44" s="11" t="s">
        <v>21</v>
      </c>
      <c r="E44" s="11" t="s">
        <v>21</v>
      </c>
      <c r="F44" s="20"/>
    </row>
    <row r="45" spans="1:6" ht="12.75">
      <c r="A45" s="26"/>
      <c r="B45" s="833" t="s">
        <v>524</v>
      </c>
      <c r="C45" s="841">
        <v>0</v>
      </c>
      <c r="D45" s="10" t="s">
        <v>21</v>
      </c>
      <c r="E45" s="10" t="s">
        <v>21</v>
      </c>
      <c r="F45" s="17"/>
    </row>
    <row r="46" spans="1:6" ht="12.75">
      <c r="A46" s="27"/>
      <c r="B46" s="834" t="s">
        <v>524</v>
      </c>
      <c r="C46" s="93">
        <v>0</v>
      </c>
      <c r="D46" s="11" t="s">
        <v>21</v>
      </c>
      <c r="E46" s="11" t="s">
        <v>21</v>
      </c>
      <c r="F46" s="20"/>
    </row>
    <row r="47" spans="1:6" ht="12.75">
      <c r="A47" s="26"/>
      <c r="B47" s="834" t="s">
        <v>524</v>
      </c>
      <c r="C47" s="93">
        <v>0</v>
      </c>
      <c r="D47" s="11" t="s">
        <v>21</v>
      </c>
      <c r="E47" s="11" t="s">
        <v>21</v>
      </c>
      <c r="F47" s="17"/>
    </row>
    <row r="48" spans="1:6" ht="12.75">
      <c r="A48" s="27"/>
      <c r="B48" s="834" t="s">
        <v>524</v>
      </c>
      <c r="C48" s="93">
        <v>0</v>
      </c>
      <c r="D48" s="11" t="s">
        <v>21</v>
      </c>
      <c r="E48" s="11" t="s">
        <v>21</v>
      </c>
      <c r="F48" s="20"/>
    </row>
    <row r="49" spans="1:6" ht="12.75">
      <c r="A49" s="26"/>
      <c r="B49" s="834" t="s">
        <v>524</v>
      </c>
      <c r="C49" s="93">
        <v>0</v>
      </c>
      <c r="D49" s="11" t="s">
        <v>21</v>
      </c>
      <c r="E49" s="11" t="s">
        <v>21</v>
      </c>
      <c r="F49" s="17"/>
    </row>
    <row r="50" spans="1:6" ht="12.75">
      <c r="A50" s="27"/>
      <c r="B50" s="834" t="s">
        <v>524</v>
      </c>
      <c r="C50" s="93">
        <v>0</v>
      </c>
      <c r="D50" s="11" t="s">
        <v>21</v>
      </c>
      <c r="E50" s="11" t="s">
        <v>21</v>
      </c>
      <c r="F50" s="20"/>
    </row>
    <row r="51" spans="1:6" ht="12.75">
      <c r="A51" s="26"/>
      <c r="B51" s="834" t="s">
        <v>524</v>
      </c>
      <c r="C51" s="93">
        <v>0</v>
      </c>
      <c r="D51" s="11" t="s">
        <v>21</v>
      </c>
      <c r="E51" s="11" t="s">
        <v>21</v>
      </c>
      <c r="F51" s="17"/>
    </row>
    <row r="52" spans="1:6" ht="12.75">
      <c r="A52" s="26"/>
      <c r="B52" s="834" t="s">
        <v>524</v>
      </c>
      <c r="C52" s="93">
        <v>0</v>
      </c>
      <c r="D52" s="11" t="s">
        <v>21</v>
      </c>
      <c r="E52" s="11" t="s">
        <v>21</v>
      </c>
      <c r="F52" s="35"/>
    </row>
    <row r="53" spans="1:6" ht="12.75">
      <c r="A53" s="27"/>
      <c r="B53" s="834" t="s">
        <v>524</v>
      </c>
      <c r="C53" s="93">
        <v>0</v>
      </c>
      <c r="D53" s="11" t="s">
        <v>21</v>
      </c>
      <c r="E53" s="11" t="s">
        <v>21</v>
      </c>
      <c r="F53" s="17"/>
    </row>
    <row r="54" spans="1:6" ht="13.5" thickBot="1">
      <c r="A54" s="28"/>
      <c r="B54" s="837" t="s">
        <v>524</v>
      </c>
      <c r="C54" s="842">
        <v>0</v>
      </c>
      <c r="D54" s="13" t="s">
        <v>21</v>
      </c>
      <c r="E54" s="13" t="s">
        <v>21</v>
      </c>
      <c r="F54" s="21"/>
    </row>
    <row r="55" spans="1:6" ht="13.5" thickBot="1">
      <c r="A55" s="824" t="s">
        <v>530</v>
      </c>
      <c r="B55" s="835"/>
      <c r="C55" s="826">
        <f>SUM(C43:C54)</f>
        <v>0</v>
      </c>
      <c r="D55" s="826">
        <f>SUM(D43:D54)</f>
        <v>0</v>
      </c>
      <c r="E55" s="826">
        <f>SUM(E43:E54)</f>
        <v>0</v>
      </c>
      <c r="F55" s="827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</sheetData>
  <printOptions/>
  <pageMargins left="0.25" right="0.25" top="0.25" bottom="0.2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7"/>
  <sheetViews>
    <sheetView workbookViewId="0" topLeftCell="A1">
      <selection activeCell="A2" sqref="A2"/>
    </sheetView>
  </sheetViews>
  <sheetFormatPr defaultColWidth="9.140625" defaultRowHeight="12.75"/>
  <cols>
    <col min="1" max="1" width="36.7109375" style="0" customWidth="1"/>
    <col min="2" max="2" width="8.140625" style="0" customWidth="1"/>
    <col min="3" max="3" width="7.8515625" style="0" customWidth="1"/>
    <col min="4" max="4" width="9.00390625" style="0" customWidth="1"/>
    <col min="5" max="5" width="17.57421875" style="0" customWidth="1"/>
    <col min="6" max="6" width="7.421875" style="0" customWidth="1"/>
    <col min="7" max="7" width="9.00390625" style="0" customWidth="1"/>
    <col min="8" max="14" width="5.57421875" style="0" customWidth="1"/>
  </cols>
  <sheetData>
    <row r="1" spans="1:5" ht="13.5" thickBot="1">
      <c r="A1" s="618"/>
      <c r="B1" s="126"/>
      <c r="C1" s="126"/>
      <c r="D1" s="126"/>
      <c r="E1" s="126"/>
    </row>
    <row r="2" spans="1:8" ht="18.75" thickBot="1">
      <c r="A2" s="619" t="s">
        <v>24</v>
      </c>
      <c r="B2" s="14"/>
      <c r="C2" s="14"/>
      <c r="D2" s="620"/>
      <c r="E2" s="109" t="s">
        <v>36</v>
      </c>
      <c r="F2" s="15"/>
      <c r="G2" s="16"/>
      <c r="H2" s="1"/>
    </row>
    <row r="3" spans="1:8" ht="13.5" thickBot="1">
      <c r="A3" s="621" t="s">
        <v>314</v>
      </c>
      <c r="B3" s="622"/>
      <c r="C3" s="623" t="s">
        <v>34</v>
      </c>
      <c r="D3" s="32" t="s">
        <v>32</v>
      </c>
      <c r="E3" s="624" t="s">
        <v>369</v>
      </c>
      <c r="F3" s="622"/>
      <c r="G3" s="32" t="s">
        <v>32</v>
      </c>
      <c r="H3" s="1"/>
    </row>
    <row r="4" spans="1:8" ht="12.75">
      <c r="A4" s="38" t="s">
        <v>10</v>
      </c>
      <c r="B4" s="8"/>
      <c r="C4" s="625"/>
      <c r="D4" s="626"/>
      <c r="E4" s="7" t="s">
        <v>37</v>
      </c>
      <c r="F4" s="8"/>
      <c r="G4" s="626"/>
      <c r="H4" s="1"/>
    </row>
    <row r="5" spans="1:8" ht="12.75">
      <c r="A5" s="19" t="s">
        <v>17</v>
      </c>
      <c r="B5" s="5"/>
      <c r="C5" s="30"/>
      <c r="D5" s="31"/>
      <c r="E5" s="4" t="s">
        <v>38</v>
      </c>
      <c r="F5" s="5"/>
      <c r="G5" s="17"/>
      <c r="H5" s="1"/>
    </row>
    <row r="6" spans="1:8" ht="12.75">
      <c r="A6" s="18" t="s">
        <v>4</v>
      </c>
      <c r="B6" s="6"/>
      <c r="C6" s="33"/>
      <c r="D6" s="627"/>
      <c r="E6" s="2" t="s">
        <v>39</v>
      </c>
      <c r="F6" s="6"/>
      <c r="G6" s="20"/>
      <c r="H6" s="1"/>
    </row>
    <row r="7" spans="1:8" ht="12.75">
      <c r="A7" s="19" t="s">
        <v>5</v>
      </c>
      <c r="B7" s="5"/>
      <c r="C7" s="30"/>
      <c r="D7" s="31"/>
      <c r="E7" s="4" t="s">
        <v>40</v>
      </c>
      <c r="F7" s="5"/>
      <c r="G7" s="17"/>
      <c r="H7" s="1"/>
    </row>
    <row r="8" spans="1:8" ht="12.75">
      <c r="A8" s="18" t="s">
        <v>1</v>
      </c>
      <c r="B8" s="6"/>
      <c r="C8" s="33"/>
      <c r="D8" s="627"/>
      <c r="E8" s="2" t="s">
        <v>370</v>
      </c>
      <c r="F8" s="6"/>
      <c r="G8" s="20"/>
      <c r="H8" s="1"/>
    </row>
    <row r="9" spans="1:8" ht="12.75">
      <c r="A9" s="19" t="s">
        <v>371</v>
      </c>
      <c r="B9" s="5"/>
      <c r="C9" s="30"/>
      <c r="D9" s="31"/>
      <c r="E9" s="4" t="s">
        <v>372</v>
      </c>
      <c r="F9" s="5"/>
      <c r="G9" s="17"/>
      <c r="H9" s="1"/>
    </row>
    <row r="10" spans="1:8" ht="12.75">
      <c r="A10" s="18"/>
      <c r="B10" s="6"/>
      <c r="C10" s="33"/>
      <c r="D10" s="627"/>
      <c r="E10" s="2"/>
      <c r="F10" s="6"/>
      <c r="G10" s="20"/>
      <c r="H10" s="1"/>
    </row>
    <row r="11" spans="1:8" ht="13.5" thickBot="1">
      <c r="A11" s="19"/>
      <c r="B11" s="5"/>
      <c r="C11" s="30"/>
      <c r="D11" s="31"/>
      <c r="E11" s="526"/>
      <c r="F11" s="5"/>
      <c r="G11" s="17"/>
      <c r="H11" s="1"/>
    </row>
    <row r="12" spans="1:8" ht="13.5" thickBot="1">
      <c r="A12" s="621" t="s">
        <v>25</v>
      </c>
      <c r="B12" s="622"/>
      <c r="C12" s="623" t="s">
        <v>34</v>
      </c>
      <c r="D12" s="32" t="s">
        <v>32</v>
      </c>
      <c r="E12" s="624" t="s">
        <v>41</v>
      </c>
      <c r="F12" s="4" t="s">
        <v>6</v>
      </c>
      <c r="G12" s="32" t="s">
        <v>32</v>
      </c>
      <c r="H12" s="1"/>
    </row>
    <row r="13" spans="1:8" ht="12.75">
      <c r="A13" s="19" t="s">
        <v>10</v>
      </c>
      <c r="B13" s="5"/>
      <c r="C13" s="30"/>
      <c r="D13" s="31"/>
      <c r="E13" s="628"/>
      <c r="F13" s="526"/>
      <c r="G13" s="31"/>
      <c r="H13" s="1"/>
    </row>
    <row r="14" spans="1:8" ht="12.75">
      <c r="A14" s="18" t="s">
        <v>17</v>
      </c>
      <c r="B14" s="6"/>
      <c r="C14" s="33"/>
      <c r="D14" s="627"/>
      <c r="E14" s="4" t="s">
        <v>42</v>
      </c>
      <c r="F14" s="6"/>
      <c r="G14" s="20"/>
      <c r="H14" s="1"/>
    </row>
    <row r="15" spans="1:8" ht="12.75">
      <c r="A15" s="19" t="s">
        <v>4</v>
      </c>
      <c r="B15" s="5"/>
      <c r="C15" s="30"/>
      <c r="D15" s="31"/>
      <c r="E15" s="629" t="s">
        <v>43</v>
      </c>
      <c r="F15" s="5"/>
      <c r="G15" s="627"/>
      <c r="H15" s="1"/>
    </row>
    <row r="16" spans="1:8" ht="12.75">
      <c r="A16" s="18" t="s">
        <v>5</v>
      </c>
      <c r="B16" s="6"/>
      <c r="C16" s="33"/>
      <c r="D16" s="627"/>
      <c r="E16" s="4" t="s">
        <v>3</v>
      </c>
      <c r="F16" s="6"/>
      <c r="G16" s="20"/>
      <c r="H16" s="1"/>
    </row>
    <row r="17" spans="1:8" ht="12.75">
      <c r="A17" s="19"/>
      <c r="B17" s="5"/>
      <c r="C17" s="30"/>
      <c r="D17" s="31"/>
      <c r="E17" s="2" t="s">
        <v>1</v>
      </c>
      <c r="F17" s="5"/>
      <c r="G17" s="17"/>
      <c r="H17" s="1"/>
    </row>
    <row r="18" spans="1:8" ht="12.75">
      <c r="A18" s="18"/>
      <c r="B18" s="6"/>
      <c r="C18" s="33"/>
      <c r="D18" s="627"/>
      <c r="E18" s="4" t="s">
        <v>44</v>
      </c>
      <c r="F18" s="6"/>
      <c r="G18" s="20"/>
      <c r="H18" s="1"/>
    </row>
    <row r="19" spans="1:8" ht="13.5" thickBot="1">
      <c r="A19" s="19"/>
      <c r="B19" s="5"/>
      <c r="C19" s="30"/>
      <c r="D19" s="31"/>
      <c r="E19" s="2" t="s">
        <v>45</v>
      </c>
      <c r="F19" s="5"/>
      <c r="G19" s="17"/>
      <c r="H19" s="1"/>
    </row>
    <row r="20" spans="1:8" ht="13.5" thickBot="1">
      <c r="A20" s="621" t="s">
        <v>26</v>
      </c>
      <c r="B20" s="622"/>
      <c r="C20" s="623" t="s">
        <v>33</v>
      </c>
      <c r="D20" s="32" t="s">
        <v>32</v>
      </c>
      <c r="E20" s="18" t="s">
        <v>64</v>
      </c>
      <c r="F20" s="6"/>
      <c r="G20" s="20"/>
      <c r="H20" s="1"/>
    </row>
    <row r="21" spans="1:8" ht="12.75">
      <c r="A21" s="19" t="s">
        <v>10</v>
      </c>
      <c r="B21" s="5"/>
      <c r="C21" s="30"/>
      <c r="D21" s="31"/>
      <c r="E21" s="4"/>
      <c r="F21" s="5"/>
      <c r="G21" s="17"/>
      <c r="H21" s="1"/>
    </row>
    <row r="22" spans="1:8" ht="12.75">
      <c r="A22" s="18" t="s">
        <v>17</v>
      </c>
      <c r="B22" s="6"/>
      <c r="C22" s="33"/>
      <c r="D22" s="627"/>
      <c r="E22" s="2"/>
      <c r="F22" s="6"/>
      <c r="G22" s="20"/>
      <c r="H22" s="1"/>
    </row>
    <row r="23" spans="1:8" ht="12.75">
      <c r="A23" s="19" t="s">
        <v>4</v>
      </c>
      <c r="B23" s="5"/>
      <c r="C23" s="30"/>
      <c r="D23" s="31"/>
      <c r="E23" s="4" t="s">
        <v>46</v>
      </c>
      <c r="F23" s="5"/>
      <c r="G23" s="17"/>
      <c r="H23" s="1"/>
    </row>
    <row r="24" spans="1:8" ht="12.75">
      <c r="A24" s="18" t="s">
        <v>5</v>
      </c>
      <c r="B24" s="6"/>
      <c r="C24" s="33"/>
      <c r="D24" s="627"/>
      <c r="E24" s="2" t="s">
        <v>47</v>
      </c>
      <c r="F24" s="6"/>
      <c r="G24" s="20"/>
      <c r="H24" s="1"/>
    </row>
    <row r="25" spans="1:8" ht="12.75">
      <c r="A25" s="18"/>
      <c r="B25" s="6"/>
      <c r="C25" s="33"/>
      <c r="D25" s="627"/>
      <c r="E25" s="2" t="s">
        <v>48</v>
      </c>
      <c r="F25" s="6"/>
      <c r="G25" s="20"/>
      <c r="H25" s="1"/>
    </row>
    <row r="26" spans="1:8" ht="13.5" thickBot="1">
      <c r="A26" s="19"/>
      <c r="B26" s="5"/>
      <c r="C26" s="30"/>
      <c r="D26" s="31"/>
      <c r="E26" s="4"/>
      <c r="F26" s="5"/>
      <c r="G26" s="17"/>
      <c r="H26" s="1"/>
    </row>
    <row r="27" spans="1:8" ht="13.5" thickBot="1">
      <c r="A27" s="630" t="s">
        <v>27</v>
      </c>
      <c r="B27" s="622" t="s">
        <v>373</v>
      </c>
      <c r="C27" s="623" t="s">
        <v>31</v>
      </c>
      <c r="D27" s="32" t="s">
        <v>32</v>
      </c>
      <c r="E27" s="2"/>
      <c r="F27" s="6"/>
      <c r="G27" s="20"/>
      <c r="H27" s="1"/>
    </row>
    <row r="28" spans="1:8" ht="12.75">
      <c r="A28" s="26" t="s">
        <v>13</v>
      </c>
      <c r="B28" s="5"/>
      <c r="C28" s="30"/>
      <c r="D28" s="31"/>
      <c r="E28" s="4" t="s">
        <v>49</v>
      </c>
      <c r="F28" s="5"/>
      <c r="G28" s="17"/>
      <c r="H28" s="1"/>
    </row>
    <row r="29" spans="1:8" ht="12.75">
      <c r="A29" s="27" t="s">
        <v>11</v>
      </c>
      <c r="B29" s="6"/>
      <c r="C29" s="33"/>
      <c r="D29" s="627"/>
      <c r="E29" s="2" t="s">
        <v>50</v>
      </c>
      <c r="F29" s="6"/>
      <c r="G29" s="20"/>
      <c r="H29" s="1"/>
    </row>
    <row r="30" spans="1:8" ht="12.75">
      <c r="A30" s="26" t="s">
        <v>12</v>
      </c>
      <c r="B30" s="5"/>
      <c r="C30" s="30"/>
      <c r="D30" s="31"/>
      <c r="E30" s="4" t="s">
        <v>65</v>
      </c>
      <c r="F30" s="5"/>
      <c r="G30" s="17"/>
      <c r="H30" s="1"/>
    </row>
    <row r="31" spans="1:8" ht="12.75">
      <c r="A31" s="27" t="s">
        <v>28</v>
      </c>
      <c r="B31" s="6"/>
      <c r="C31" s="33"/>
      <c r="D31" s="627"/>
      <c r="E31" s="2" t="s">
        <v>66</v>
      </c>
      <c r="F31" s="6"/>
      <c r="G31" s="20"/>
      <c r="H31" s="1"/>
    </row>
    <row r="32" spans="1:8" ht="12.75">
      <c r="A32" s="26" t="s">
        <v>29</v>
      </c>
      <c r="B32" s="5"/>
      <c r="C32" s="30"/>
      <c r="D32" s="31"/>
      <c r="E32" s="4" t="s">
        <v>67</v>
      </c>
      <c r="F32" s="5"/>
      <c r="G32" s="17"/>
      <c r="H32" s="1"/>
    </row>
    <row r="33" spans="1:8" ht="12.75">
      <c r="A33" s="27" t="s">
        <v>30</v>
      </c>
      <c r="B33" s="33" t="s">
        <v>532</v>
      </c>
      <c r="C33" s="33"/>
      <c r="D33" s="627"/>
      <c r="E33" s="2"/>
      <c r="F33" s="6"/>
      <c r="G33" s="20"/>
      <c r="H33" s="1"/>
    </row>
    <row r="34" spans="1:8" ht="12.75">
      <c r="A34" s="27"/>
      <c r="B34" s="6"/>
      <c r="C34" s="33"/>
      <c r="D34" s="627"/>
      <c r="E34" s="2"/>
      <c r="F34" s="6"/>
      <c r="G34" s="20"/>
      <c r="H34" s="1"/>
    </row>
    <row r="35" spans="1:8" ht="13.5" thickBot="1">
      <c r="A35" s="29"/>
      <c r="B35" s="24"/>
      <c r="C35" s="30"/>
      <c r="D35" s="31"/>
      <c r="E35" s="4"/>
      <c r="F35" s="5"/>
      <c r="G35" s="17"/>
      <c r="H35" s="1"/>
    </row>
    <row r="36" spans="1:8" ht="13.5" thickBot="1">
      <c r="A36" s="621" t="s">
        <v>35</v>
      </c>
      <c r="B36" s="14"/>
      <c r="C36" s="623"/>
      <c r="D36" s="32" t="s">
        <v>32</v>
      </c>
      <c r="E36" s="624" t="s">
        <v>51</v>
      </c>
      <c r="F36" s="622"/>
      <c r="G36" s="32" t="s">
        <v>32</v>
      </c>
      <c r="H36" s="1"/>
    </row>
    <row r="37" spans="1:8" ht="12.75">
      <c r="A37" s="37"/>
      <c r="B37" s="4"/>
      <c r="C37" s="30"/>
      <c r="D37" s="40"/>
      <c r="E37" s="628"/>
      <c r="F37" s="39"/>
      <c r="G37" s="631"/>
      <c r="H37" s="1"/>
    </row>
    <row r="38" spans="1:8" ht="12.75">
      <c r="A38" s="9" t="s">
        <v>374</v>
      </c>
      <c r="B38" s="2"/>
      <c r="C38" s="33" t="s">
        <v>532</v>
      </c>
      <c r="D38" s="36"/>
      <c r="E38" s="19" t="s">
        <v>249</v>
      </c>
      <c r="F38" s="5"/>
      <c r="G38" s="17"/>
      <c r="H38" s="1"/>
    </row>
    <row r="39" spans="1:8" ht="12.75">
      <c r="A39" s="18"/>
      <c r="B39" s="2"/>
      <c r="C39" s="6"/>
      <c r="D39" s="2"/>
      <c r="E39" s="632"/>
      <c r="F39" s="8"/>
      <c r="G39" s="633"/>
      <c r="H39" s="1"/>
    </row>
    <row r="40" spans="1:8" ht="12.75">
      <c r="A40" s="18" t="s">
        <v>375</v>
      </c>
      <c r="B40" s="4"/>
      <c r="C40" s="5"/>
      <c r="D40" s="4"/>
      <c r="E40" s="38" t="s">
        <v>7</v>
      </c>
      <c r="F40" s="5"/>
      <c r="G40" s="17"/>
      <c r="H40" s="1"/>
    </row>
    <row r="41" spans="1:8" ht="12.75">
      <c r="A41" s="19"/>
      <c r="B41" s="2"/>
      <c r="C41" s="6"/>
      <c r="D41" s="2"/>
      <c r="E41" s="37"/>
      <c r="F41" s="6"/>
      <c r="G41" s="20"/>
      <c r="H41" s="1"/>
    </row>
    <row r="42" spans="1:8" ht="12.75">
      <c r="A42" s="18" t="s">
        <v>531</v>
      </c>
      <c r="B42" s="4"/>
      <c r="C42" s="5"/>
      <c r="D42" s="4"/>
      <c r="E42" s="18" t="s">
        <v>52</v>
      </c>
      <c r="F42" s="5"/>
      <c r="G42" s="17"/>
      <c r="H42" s="1"/>
    </row>
    <row r="43" spans="1:8" ht="12.75">
      <c r="A43" s="37"/>
      <c r="B43" s="2"/>
      <c r="C43" s="6"/>
      <c r="D43" s="2"/>
      <c r="E43" s="18" t="s">
        <v>377</v>
      </c>
      <c r="F43" s="6"/>
      <c r="G43" s="20"/>
      <c r="H43" s="1"/>
    </row>
    <row r="44" spans="1:8" ht="12.75">
      <c r="A44" s="18" t="s">
        <v>376</v>
      </c>
      <c r="B44" s="4"/>
      <c r="C44" s="5"/>
      <c r="D44" s="4"/>
      <c r="E44" s="19" t="s">
        <v>54</v>
      </c>
      <c r="F44" s="5"/>
      <c r="G44" s="17"/>
      <c r="H44" s="1"/>
    </row>
    <row r="45" spans="1:8" ht="12.75">
      <c r="A45" s="37"/>
      <c r="B45" s="2"/>
      <c r="C45" s="6"/>
      <c r="D45" s="2"/>
      <c r="E45" s="18" t="s">
        <v>53</v>
      </c>
      <c r="F45" s="6"/>
      <c r="G45" s="20"/>
      <c r="H45" s="1"/>
    </row>
    <row r="46" spans="1:8" ht="12.75">
      <c r="A46" s="18" t="s">
        <v>378</v>
      </c>
      <c r="B46" s="4"/>
      <c r="C46" s="5"/>
      <c r="D46" s="4"/>
      <c r="E46" s="18" t="s">
        <v>252</v>
      </c>
      <c r="F46" s="5"/>
      <c r="G46" s="17"/>
      <c r="H46" s="1"/>
    </row>
    <row r="47" spans="1:8" ht="12.75">
      <c r="A47" s="19"/>
      <c r="B47" s="2"/>
      <c r="C47" s="6"/>
      <c r="D47" s="2"/>
      <c r="E47" s="19" t="s">
        <v>55</v>
      </c>
      <c r="F47" s="6"/>
      <c r="G47" s="20"/>
      <c r="H47" s="1"/>
    </row>
    <row r="48" spans="1:8" ht="12.75">
      <c r="A48" s="19" t="s">
        <v>379</v>
      </c>
      <c r="B48" s="4"/>
      <c r="C48" s="5"/>
      <c r="D48" s="4"/>
      <c r="E48" s="18" t="s">
        <v>56</v>
      </c>
      <c r="F48" s="5"/>
      <c r="G48" s="17"/>
      <c r="H48" s="1"/>
    </row>
    <row r="49" spans="1:8" ht="12.75">
      <c r="A49" s="18"/>
      <c r="B49" s="2"/>
      <c r="C49" s="6"/>
      <c r="D49" s="2"/>
      <c r="E49" s="19" t="s">
        <v>57</v>
      </c>
      <c r="F49" s="6"/>
      <c r="G49" s="20"/>
      <c r="H49" s="1"/>
    </row>
    <row r="50" spans="1:8" ht="12.75">
      <c r="A50" s="18" t="s">
        <v>14</v>
      </c>
      <c r="B50" s="4"/>
      <c r="C50" s="5"/>
      <c r="D50" s="4"/>
      <c r="E50" s="18" t="s">
        <v>58</v>
      </c>
      <c r="F50" s="5"/>
      <c r="G50" s="17"/>
      <c r="H50" s="1"/>
    </row>
    <row r="51" spans="1:8" ht="12.75">
      <c r="A51" s="37"/>
      <c r="B51" s="2"/>
      <c r="C51" s="6"/>
      <c r="D51" s="2"/>
      <c r="E51" s="19" t="s">
        <v>59</v>
      </c>
      <c r="F51" s="6"/>
      <c r="G51" s="20"/>
      <c r="H51" s="1"/>
    </row>
    <row r="52" spans="1:8" ht="12.75">
      <c r="A52" s="18" t="s">
        <v>380</v>
      </c>
      <c r="B52" s="4"/>
      <c r="C52" s="5"/>
      <c r="D52" s="4"/>
      <c r="E52" s="18" t="s">
        <v>60</v>
      </c>
      <c r="F52" s="5"/>
      <c r="G52" s="17"/>
      <c r="H52" s="1"/>
    </row>
    <row r="53" spans="1:8" ht="12.75">
      <c r="A53" s="19"/>
      <c r="B53" s="2"/>
      <c r="C53" s="6"/>
      <c r="D53" s="2"/>
      <c r="E53" s="19" t="s">
        <v>61</v>
      </c>
      <c r="F53" s="6"/>
      <c r="G53" s="20"/>
      <c r="H53" s="1"/>
    </row>
    <row r="54" spans="1:8" ht="12.75">
      <c r="A54" s="18" t="s">
        <v>35</v>
      </c>
      <c r="B54" s="4"/>
      <c r="C54" s="5"/>
      <c r="D54" s="4"/>
      <c r="E54" s="18" t="s">
        <v>62</v>
      </c>
      <c r="F54" s="5"/>
      <c r="G54" s="17"/>
      <c r="H54" s="1"/>
    </row>
    <row r="55" spans="1:8" ht="12.75">
      <c r="A55" s="18"/>
      <c r="B55" s="2"/>
      <c r="C55" s="6"/>
      <c r="D55" s="2"/>
      <c r="E55" s="19" t="s">
        <v>63</v>
      </c>
      <c r="F55" s="6"/>
      <c r="G55" s="20"/>
      <c r="H55" s="1"/>
    </row>
    <row r="56" spans="1:8" ht="13.5" thickBot="1">
      <c r="A56" s="19"/>
      <c r="B56" s="4"/>
      <c r="C56" s="5"/>
      <c r="D56" s="4"/>
      <c r="E56" s="634" t="s">
        <v>68</v>
      </c>
      <c r="F56" s="5"/>
      <c r="G56" s="17"/>
      <c r="H56" s="1"/>
    </row>
    <row r="57" spans="1:8" ht="13.5" thickBot="1">
      <c r="A57" s="187" t="s">
        <v>134</v>
      </c>
      <c r="B57" s="188"/>
      <c r="C57" s="189"/>
      <c r="D57" s="235">
        <f>SUM(D4:D56)</f>
        <v>0</v>
      </c>
      <c r="E57" s="190" t="s">
        <v>135</v>
      </c>
      <c r="F57" s="71"/>
      <c r="G57" s="236">
        <f>SUM(G4:G56)</f>
        <v>0</v>
      </c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</sheetData>
  <printOptions/>
  <pageMargins left="0.25" right="0.25" top="0.25" bottom="0.2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56"/>
  <sheetViews>
    <sheetView workbookViewId="0" topLeftCell="A1">
      <selection activeCell="A3" sqref="A3"/>
    </sheetView>
  </sheetViews>
  <sheetFormatPr defaultColWidth="9.140625" defaultRowHeight="12.75"/>
  <cols>
    <col min="1" max="1" width="20.00390625" style="0" bestFit="1" customWidth="1"/>
    <col min="2" max="2" width="17.28125" style="0" customWidth="1"/>
    <col min="3" max="3" width="5.57421875" style="0" customWidth="1"/>
    <col min="4" max="4" width="19.7109375" style="0" customWidth="1"/>
    <col min="5" max="5" width="12.8515625" style="0" customWidth="1"/>
    <col min="6" max="6" width="5.57421875" style="0" customWidth="1"/>
    <col min="7" max="7" width="5.8515625" style="0" customWidth="1"/>
    <col min="8" max="8" width="8.7109375" style="0" customWidth="1"/>
    <col min="9" max="14" width="5.57421875" style="0" customWidth="1"/>
  </cols>
  <sheetData>
    <row r="1" spans="1:9" ht="18">
      <c r="A1" s="635" t="s">
        <v>381</v>
      </c>
      <c r="B1" s="636"/>
      <c r="C1" s="637"/>
      <c r="D1" s="76" t="s">
        <v>93</v>
      </c>
      <c r="E1" s="77"/>
      <c r="F1" s="77"/>
      <c r="G1" s="77"/>
      <c r="H1" s="78"/>
      <c r="I1" s="66"/>
    </row>
    <row r="2" spans="1:9" ht="17.25" thickBot="1">
      <c r="A2" s="638"/>
      <c r="B2" s="639"/>
      <c r="C2" s="640"/>
      <c r="D2" s="641" t="s">
        <v>92</v>
      </c>
      <c r="E2" s="642"/>
      <c r="F2" s="642"/>
      <c r="G2" s="642"/>
      <c r="H2" s="79"/>
      <c r="I2" s="66"/>
    </row>
    <row r="3" spans="1:9" ht="12.75">
      <c r="A3" s="643"/>
      <c r="B3" s="12" t="s">
        <v>22</v>
      </c>
      <c r="C3" s="644"/>
      <c r="D3" s="270" t="s">
        <v>382</v>
      </c>
      <c r="E3" s="645"/>
      <c r="F3" s="646"/>
      <c r="G3" s="645" t="s">
        <v>21</v>
      </c>
      <c r="H3" s="647"/>
      <c r="I3" s="66"/>
    </row>
    <row r="4" spans="1:9" ht="13.5" thickBot="1">
      <c r="A4" s="27" t="s">
        <v>69</v>
      </c>
      <c r="B4" s="11" t="s">
        <v>21</v>
      </c>
      <c r="C4" s="35"/>
      <c r="D4" s="264" t="s">
        <v>89</v>
      </c>
      <c r="E4" s="23"/>
      <c r="F4" s="24"/>
      <c r="G4" s="23" t="s">
        <v>21</v>
      </c>
      <c r="H4" s="25"/>
      <c r="I4" s="4"/>
    </row>
    <row r="5" spans="1:9" ht="13.5" thickBot="1">
      <c r="A5" s="27" t="s">
        <v>70</v>
      </c>
      <c r="B5" s="11" t="s">
        <v>21</v>
      </c>
      <c r="C5" s="35"/>
      <c r="D5" s="4"/>
      <c r="E5" s="4"/>
      <c r="F5" s="4"/>
      <c r="G5" s="4"/>
      <c r="H5" s="4"/>
      <c r="I5" s="4"/>
    </row>
    <row r="6" spans="1:9" ht="16.5" thickBot="1">
      <c r="A6" s="27" t="s">
        <v>71</v>
      </c>
      <c r="B6" s="11" t="s">
        <v>21</v>
      </c>
      <c r="C6" s="35"/>
      <c r="D6" s="648" t="s">
        <v>90</v>
      </c>
      <c r="E6" s="649"/>
      <c r="F6" s="649"/>
      <c r="G6" s="650" t="s">
        <v>91</v>
      </c>
      <c r="H6" s="844"/>
      <c r="I6" s="4"/>
    </row>
    <row r="7" spans="1:9" ht="12.75">
      <c r="A7" s="27" t="s">
        <v>72</v>
      </c>
      <c r="B7" s="11" t="s">
        <v>21</v>
      </c>
      <c r="C7" s="35"/>
      <c r="D7" s="38" t="s">
        <v>94</v>
      </c>
      <c r="E7" s="7"/>
      <c r="F7" s="8"/>
      <c r="G7" s="633"/>
      <c r="H7" s="4"/>
      <c r="I7" s="4"/>
    </row>
    <row r="8" spans="1:9" ht="12.75">
      <c r="A8" s="27" t="s">
        <v>73</v>
      </c>
      <c r="B8" s="11" t="s">
        <v>21</v>
      </c>
      <c r="C8" s="35"/>
      <c r="D8" s="18" t="s">
        <v>383</v>
      </c>
      <c r="E8" s="2"/>
      <c r="F8" s="6"/>
      <c r="G8" s="20"/>
      <c r="H8" s="4"/>
      <c r="I8" s="4"/>
    </row>
    <row r="9" spans="1:9" ht="13.5" thickBot="1">
      <c r="A9" s="27" t="s">
        <v>384</v>
      </c>
      <c r="B9" s="11" t="s">
        <v>21</v>
      </c>
      <c r="C9" s="35"/>
      <c r="D9" s="22" t="s">
        <v>385</v>
      </c>
      <c r="E9" s="23"/>
      <c r="F9" s="24"/>
      <c r="G9" s="25"/>
      <c r="H9" s="4"/>
      <c r="I9" s="4"/>
    </row>
    <row r="10" spans="1:9" ht="12.75">
      <c r="A10" s="27" t="s">
        <v>74</v>
      </c>
      <c r="B10" s="11" t="s">
        <v>21</v>
      </c>
      <c r="C10" s="35"/>
      <c r="D10" s="4"/>
      <c r="E10" s="4"/>
      <c r="F10" s="4"/>
      <c r="G10" s="4"/>
      <c r="H10" s="4"/>
      <c r="I10" s="4"/>
    </row>
    <row r="11" spans="1:9" ht="13.5" thickBot="1">
      <c r="A11" s="27" t="s">
        <v>75</v>
      </c>
      <c r="B11" s="11" t="s">
        <v>21</v>
      </c>
      <c r="C11" s="35"/>
      <c r="D11" s="4"/>
      <c r="E11" s="4"/>
      <c r="F11" s="4"/>
      <c r="G11" s="4"/>
      <c r="H11" s="4"/>
      <c r="I11" s="4"/>
    </row>
    <row r="12" spans="1:9" ht="13.5" thickBot="1">
      <c r="A12" s="27" t="s">
        <v>253</v>
      </c>
      <c r="B12" s="11" t="s">
        <v>21</v>
      </c>
      <c r="C12" s="35"/>
      <c r="D12" s="514" t="s">
        <v>95</v>
      </c>
      <c r="E12" s="75"/>
      <c r="F12" s="75"/>
      <c r="G12" s="75"/>
      <c r="H12" s="651"/>
      <c r="I12" s="4"/>
    </row>
    <row r="13" spans="1:9" ht="13.5" thickBot="1">
      <c r="A13" s="28" t="s">
        <v>386</v>
      </c>
      <c r="B13" s="13" t="s">
        <v>21</v>
      </c>
      <c r="C13" s="105"/>
      <c r="D13" s="895" t="s">
        <v>107</v>
      </c>
      <c r="E13" s="896"/>
      <c r="F13" s="897"/>
      <c r="G13" s="898" t="s">
        <v>0</v>
      </c>
      <c r="H13" s="899" t="s">
        <v>108</v>
      </c>
      <c r="I13" s="4"/>
    </row>
    <row r="14" spans="1:9" ht="12.75">
      <c r="A14" s="652" t="s">
        <v>387</v>
      </c>
      <c r="B14" s="653" t="s">
        <v>21</v>
      </c>
      <c r="C14" s="848"/>
      <c r="D14" s="38" t="s">
        <v>96</v>
      </c>
      <c r="E14" s="7"/>
      <c r="F14" s="8"/>
      <c r="G14" s="12"/>
      <c r="H14" s="633"/>
      <c r="I14" s="4"/>
    </row>
    <row r="15" spans="1:9" ht="12.75">
      <c r="A15" s="27" t="s">
        <v>388</v>
      </c>
      <c r="B15" s="11" t="s">
        <v>21</v>
      </c>
      <c r="C15" s="35"/>
      <c r="D15" s="19" t="s">
        <v>7</v>
      </c>
      <c r="E15" s="4"/>
      <c r="F15" s="5"/>
      <c r="G15" s="10"/>
      <c r="H15" s="17"/>
      <c r="I15" s="4"/>
    </row>
    <row r="16" spans="1:9" ht="12.75">
      <c r="A16" s="27" t="s">
        <v>84</v>
      </c>
      <c r="B16" s="11" t="s">
        <v>21</v>
      </c>
      <c r="C16" s="35"/>
      <c r="D16" s="18" t="s">
        <v>52</v>
      </c>
      <c r="E16" s="2"/>
      <c r="F16" s="6"/>
      <c r="G16" s="11"/>
      <c r="H16" s="20"/>
      <c r="I16" s="4"/>
    </row>
    <row r="17" spans="1:9" ht="12.75">
      <c r="A17" s="27" t="s">
        <v>88</v>
      </c>
      <c r="B17" s="11" t="s">
        <v>21</v>
      </c>
      <c r="C17" s="35"/>
      <c r="D17" s="19" t="s">
        <v>97</v>
      </c>
      <c r="E17" s="4"/>
      <c r="F17" s="5"/>
      <c r="G17" s="10"/>
      <c r="H17" s="17"/>
      <c r="I17" s="4"/>
    </row>
    <row r="18" spans="1:9" ht="12.75">
      <c r="A18" s="27" t="s">
        <v>76</v>
      </c>
      <c r="B18" s="11" t="s">
        <v>21</v>
      </c>
      <c r="C18" s="35"/>
      <c r="D18" s="18" t="s">
        <v>90</v>
      </c>
      <c r="E18" s="2"/>
      <c r="F18" s="6"/>
      <c r="G18" s="11"/>
      <c r="H18" s="20"/>
      <c r="I18" s="4"/>
    </row>
    <row r="19" spans="1:9" ht="12.75">
      <c r="A19" s="27" t="s">
        <v>389</v>
      </c>
      <c r="B19" s="11" t="s">
        <v>21</v>
      </c>
      <c r="C19" s="35"/>
      <c r="D19" s="19" t="s">
        <v>98</v>
      </c>
      <c r="E19" s="4"/>
      <c r="F19" s="5"/>
      <c r="G19" s="10"/>
      <c r="H19" s="17"/>
      <c r="I19" s="4"/>
    </row>
    <row r="20" spans="1:9" ht="12.75">
      <c r="A20" s="27" t="s">
        <v>77</v>
      </c>
      <c r="B20" s="11" t="s">
        <v>21</v>
      </c>
      <c r="C20" s="35"/>
      <c r="D20" s="18" t="s">
        <v>99</v>
      </c>
      <c r="E20" s="2"/>
      <c r="F20" s="6"/>
      <c r="G20" s="11"/>
      <c r="H20" s="20"/>
      <c r="I20" s="4"/>
    </row>
    <row r="21" spans="1:9" ht="12.75">
      <c r="A21" s="27" t="s">
        <v>78</v>
      </c>
      <c r="B21" s="11" t="s">
        <v>21</v>
      </c>
      <c r="C21" s="35"/>
      <c r="D21" s="19" t="s">
        <v>100</v>
      </c>
      <c r="E21" s="4"/>
      <c r="F21" s="5"/>
      <c r="G21" s="10"/>
      <c r="H21" s="17"/>
      <c r="I21" s="4"/>
    </row>
    <row r="22" spans="1:9" ht="12.75">
      <c r="A22" s="27" t="s">
        <v>79</v>
      </c>
      <c r="B22" s="11" t="s">
        <v>21</v>
      </c>
      <c r="C22" s="35"/>
      <c r="D22" s="18" t="s">
        <v>59</v>
      </c>
      <c r="E22" s="2"/>
      <c r="F22" s="6"/>
      <c r="G22" s="11"/>
      <c r="H22" s="20"/>
      <c r="I22" s="4"/>
    </row>
    <row r="23" spans="1:9" ht="12.75">
      <c r="A23" s="27" t="s">
        <v>75</v>
      </c>
      <c r="B23" s="11" t="s">
        <v>21</v>
      </c>
      <c r="C23" s="35"/>
      <c r="D23" s="19" t="s">
        <v>101</v>
      </c>
      <c r="E23" s="4"/>
      <c r="F23" s="5"/>
      <c r="G23" s="10"/>
      <c r="H23" s="17"/>
      <c r="I23" s="4"/>
    </row>
    <row r="24" spans="1:9" ht="12.75">
      <c r="A24" s="27" t="s">
        <v>390</v>
      </c>
      <c r="B24" s="11" t="s">
        <v>21</v>
      </c>
      <c r="C24" s="35"/>
      <c r="D24" s="18" t="s">
        <v>102</v>
      </c>
      <c r="E24" s="2"/>
      <c r="F24" s="6"/>
      <c r="G24" s="11"/>
      <c r="H24" s="20"/>
      <c r="I24" s="4"/>
    </row>
    <row r="25" spans="1:9" ht="12.75">
      <c r="A25" s="27" t="s">
        <v>80</v>
      </c>
      <c r="B25" s="11" t="s">
        <v>21</v>
      </c>
      <c r="C25" s="35"/>
      <c r="D25" s="19" t="s">
        <v>103</v>
      </c>
      <c r="E25" s="4"/>
      <c r="F25" s="5"/>
      <c r="G25" s="10"/>
      <c r="H25" s="17"/>
      <c r="I25" s="4"/>
    </row>
    <row r="26" spans="1:9" ht="12.75">
      <c r="A26" s="27" t="s">
        <v>81</v>
      </c>
      <c r="B26" s="11" t="s">
        <v>21</v>
      </c>
      <c r="C26" s="35"/>
      <c r="D26" s="18" t="s">
        <v>104</v>
      </c>
      <c r="E26" s="2"/>
      <c r="F26" s="6"/>
      <c r="G26" s="11"/>
      <c r="H26" s="20"/>
      <c r="I26" s="4"/>
    </row>
    <row r="27" spans="1:9" ht="12.75">
      <c r="A27" s="27" t="s">
        <v>85</v>
      </c>
      <c r="B27" s="11" t="s">
        <v>21</v>
      </c>
      <c r="C27" s="35"/>
      <c r="D27" s="19" t="s">
        <v>73</v>
      </c>
      <c r="E27" s="4"/>
      <c r="F27" s="5"/>
      <c r="G27" s="10"/>
      <c r="H27" s="17"/>
      <c r="I27" s="4"/>
    </row>
    <row r="28" spans="1:9" ht="12.75">
      <c r="A28" s="27" t="s">
        <v>82</v>
      </c>
      <c r="B28" s="11" t="s">
        <v>21</v>
      </c>
      <c r="C28" s="35"/>
      <c r="D28" s="18" t="s">
        <v>16</v>
      </c>
      <c r="E28" s="2"/>
      <c r="F28" s="6"/>
      <c r="G28" s="11"/>
      <c r="H28" s="20"/>
      <c r="I28" s="4"/>
    </row>
    <row r="29" spans="1:9" ht="12.75">
      <c r="A29" s="27" t="s">
        <v>391</v>
      </c>
      <c r="B29" s="11" t="s">
        <v>21</v>
      </c>
      <c r="C29" s="35"/>
      <c r="D29" s="19" t="s">
        <v>105</v>
      </c>
      <c r="E29" s="4"/>
      <c r="F29" s="5"/>
      <c r="G29" s="10"/>
      <c r="H29" s="17"/>
      <c r="I29" s="4"/>
    </row>
    <row r="30" spans="1:9" ht="12.75">
      <c r="A30" s="27" t="s">
        <v>83</v>
      </c>
      <c r="B30" s="11" t="s">
        <v>21</v>
      </c>
      <c r="C30" s="35"/>
      <c r="D30" s="18" t="s">
        <v>109</v>
      </c>
      <c r="E30" s="2"/>
      <c r="F30" s="6"/>
      <c r="G30" s="11"/>
      <c r="H30" s="20"/>
      <c r="I30" s="4"/>
    </row>
    <row r="31" spans="1:9" ht="12.75">
      <c r="A31" s="27" t="s">
        <v>86</v>
      </c>
      <c r="B31" s="11" t="s">
        <v>21</v>
      </c>
      <c r="C31" s="35"/>
      <c r="D31" s="19" t="s">
        <v>106</v>
      </c>
      <c r="E31" s="4"/>
      <c r="F31" s="5"/>
      <c r="G31" s="10"/>
      <c r="H31" s="17"/>
      <c r="I31" s="4"/>
    </row>
    <row r="32" spans="1:9" ht="12.75">
      <c r="A32" s="27"/>
      <c r="B32" s="11" t="s">
        <v>21</v>
      </c>
      <c r="C32" s="35"/>
      <c r="D32" s="18"/>
      <c r="E32" s="654" t="s">
        <v>254</v>
      </c>
      <c r="F32" s="6"/>
      <c r="G32" s="655" t="s">
        <v>255</v>
      </c>
      <c r="H32" s="20"/>
      <c r="I32" s="4"/>
    </row>
    <row r="33" spans="1:9" ht="12.75">
      <c r="A33" s="27"/>
      <c r="B33" s="11" t="s">
        <v>21</v>
      </c>
      <c r="C33" s="35"/>
      <c r="D33" s="18"/>
      <c r="E33" s="654" t="s">
        <v>256</v>
      </c>
      <c r="F33" s="6"/>
      <c r="G33" s="655" t="s">
        <v>257</v>
      </c>
      <c r="H33" s="20"/>
      <c r="I33" s="4"/>
    </row>
    <row r="34" spans="1:9" ht="12.75">
      <c r="A34" s="27"/>
      <c r="B34" s="11" t="s">
        <v>21</v>
      </c>
      <c r="C34" s="35"/>
      <c r="D34" s="18"/>
      <c r="E34" s="654" t="s">
        <v>258</v>
      </c>
      <c r="F34" s="6"/>
      <c r="G34" s="655" t="s">
        <v>259</v>
      </c>
      <c r="H34" s="20"/>
      <c r="I34" s="4"/>
    </row>
    <row r="35" spans="1:9" ht="13.5" thickBot="1">
      <c r="A35" s="27"/>
      <c r="B35" s="11" t="s">
        <v>21</v>
      </c>
      <c r="C35" s="35"/>
      <c r="D35" s="22"/>
      <c r="E35" s="656" t="s">
        <v>260</v>
      </c>
      <c r="F35" s="24"/>
      <c r="G35" s="657" t="s">
        <v>261</v>
      </c>
      <c r="H35" s="25"/>
      <c r="I35" s="4"/>
    </row>
    <row r="36" spans="1:9" ht="12.75">
      <c r="A36" s="27"/>
      <c r="B36" s="11" t="s">
        <v>21</v>
      </c>
      <c r="C36" s="35"/>
      <c r="D36" s="4"/>
      <c r="E36" s="4"/>
      <c r="F36" s="4"/>
      <c r="G36" s="4"/>
      <c r="H36" s="4"/>
      <c r="I36" s="4"/>
    </row>
    <row r="37" spans="1:9" ht="12.75">
      <c r="A37" s="27" t="s">
        <v>87</v>
      </c>
      <c r="B37" s="11" t="s">
        <v>21</v>
      </c>
      <c r="C37" s="35"/>
      <c r="D37" s="4"/>
      <c r="E37" s="562" t="s">
        <v>266</v>
      </c>
      <c r="F37" s="563"/>
      <c r="G37" s="4"/>
      <c r="H37" s="4"/>
      <c r="I37" s="4"/>
    </row>
    <row r="38" spans="1:9" ht="12.75">
      <c r="A38" s="27" t="s">
        <v>392</v>
      </c>
      <c r="B38" s="11" t="s">
        <v>21</v>
      </c>
      <c r="C38" s="35"/>
      <c r="D38" s="4"/>
      <c r="E38" s="564" t="s">
        <v>281</v>
      </c>
      <c r="F38" s="565"/>
      <c r="G38" s="4"/>
      <c r="H38" s="4"/>
      <c r="I38" s="4"/>
    </row>
    <row r="39" spans="1:9" ht="12.75">
      <c r="A39" s="28" t="s">
        <v>393</v>
      </c>
      <c r="B39" s="13" t="s">
        <v>21</v>
      </c>
      <c r="C39" s="61"/>
      <c r="D39" s="4"/>
      <c r="E39" s="4"/>
      <c r="F39" s="4"/>
      <c r="G39" s="4"/>
      <c r="H39" s="4"/>
      <c r="I39" s="4"/>
    </row>
    <row r="40" spans="1:9" ht="12.75">
      <c r="A40" s="845" t="s">
        <v>154</v>
      </c>
      <c r="B40" s="846">
        <f>SUM(B14:B37)</f>
        <v>0</v>
      </c>
      <c r="C40" s="847"/>
      <c r="D40" s="4"/>
      <c r="E40" s="4"/>
      <c r="F40" s="4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4"/>
      <c r="B47" s="4"/>
      <c r="C47" s="4"/>
      <c r="D47" s="4"/>
      <c r="E47" s="4"/>
      <c r="F47" s="4"/>
      <c r="G47" s="4"/>
      <c r="H47" s="4"/>
      <c r="I47" s="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4"/>
      <c r="B49" s="4"/>
      <c r="C49" s="4"/>
      <c r="D49" s="4"/>
      <c r="E49" s="4"/>
      <c r="F49" s="4"/>
      <c r="G49" s="4"/>
      <c r="H49" s="4"/>
      <c r="I49" s="4"/>
    </row>
    <row r="50" spans="1:9" ht="12.75">
      <c r="A50" s="4"/>
      <c r="B50" s="4"/>
      <c r="C50" s="4"/>
      <c r="D50" s="4"/>
      <c r="E50" s="4"/>
      <c r="F50" s="4"/>
      <c r="G50" s="4"/>
      <c r="H50" s="4"/>
      <c r="I50" s="4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66"/>
      <c r="B53" s="66"/>
      <c r="C53" s="66"/>
      <c r="D53" s="66"/>
      <c r="E53" s="66"/>
      <c r="F53" s="66"/>
      <c r="G53" s="66"/>
      <c r="H53" s="66"/>
      <c r="I53" s="66"/>
    </row>
    <row r="54" spans="1:9" ht="12.75">
      <c r="A54" s="66"/>
      <c r="B54" s="66"/>
      <c r="C54" s="66"/>
      <c r="D54" s="66"/>
      <c r="E54" s="66"/>
      <c r="F54" s="66"/>
      <c r="G54" s="66"/>
      <c r="H54" s="66"/>
      <c r="I54" s="66"/>
    </row>
    <row r="55" spans="1:9" ht="12.75">
      <c r="A55" s="66"/>
      <c r="B55" s="66"/>
      <c r="C55" s="66"/>
      <c r="D55" s="66"/>
      <c r="E55" s="66"/>
      <c r="F55" s="66"/>
      <c r="G55" s="66"/>
      <c r="H55" s="66"/>
      <c r="I55" s="66"/>
    </row>
    <row r="56" spans="1:9" ht="12.75">
      <c r="A56" s="66"/>
      <c r="B56" s="66"/>
      <c r="C56" s="66"/>
      <c r="D56" s="66"/>
      <c r="E56" s="66"/>
      <c r="F56" s="66"/>
      <c r="G56" s="66"/>
      <c r="H56" s="66"/>
      <c r="I56" s="66"/>
    </row>
    <row r="57" spans="1:9" ht="12.75">
      <c r="A57" s="66"/>
      <c r="B57" s="66"/>
      <c r="C57" s="66"/>
      <c r="D57" s="66"/>
      <c r="E57" s="66"/>
      <c r="F57" s="66"/>
      <c r="G57" s="66"/>
      <c r="H57" s="66"/>
      <c r="I57" s="66"/>
    </row>
    <row r="58" spans="1:9" ht="12.75">
      <c r="A58" s="66"/>
      <c r="B58" s="66"/>
      <c r="C58" s="66"/>
      <c r="D58" s="66"/>
      <c r="E58" s="66"/>
      <c r="F58" s="66"/>
      <c r="G58" s="66"/>
      <c r="H58" s="66"/>
      <c r="I58" s="66"/>
    </row>
    <row r="59" spans="1:9" ht="12.75">
      <c r="A59" s="66"/>
      <c r="B59" s="66"/>
      <c r="C59" s="66"/>
      <c r="D59" s="66"/>
      <c r="E59" s="66"/>
      <c r="F59" s="66"/>
      <c r="G59" s="66"/>
      <c r="H59" s="66"/>
      <c r="I59" s="66"/>
    </row>
    <row r="60" spans="1:9" ht="12.75">
      <c r="A60" s="66"/>
      <c r="B60" s="66"/>
      <c r="C60" s="66"/>
      <c r="D60" s="66"/>
      <c r="E60" s="66"/>
      <c r="F60" s="66"/>
      <c r="G60" s="66"/>
      <c r="H60" s="66"/>
      <c r="I60" s="66"/>
    </row>
    <row r="61" spans="1:9" ht="12.75">
      <c r="A61" s="66"/>
      <c r="B61" s="66"/>
      <c r="C61" s="66"/>
      <c r="D61" s="66"/>
      <c r="E61" s="66"/>
      <c r="F61" s="66"/>
      <c r="G61" s="66"/>
      <c r="H61" s="66"/>
      <c r="I61" s="66"/>
    </row>
    <row r="62" spans="1:9" ht="12.75">
      <c r="A62" s="66"/>
      <c r="B62" s="66"/>
      <c r="C62" s="66"/>
      <c r="D62" s="66"/>
      <c r="E62" s="66"/>
      <c r="F62" s="66"/>
      <c r="G62" s="66"/>
      <c r="H62" s="66"/>
      <c r="I62" s="66"/>
    </row>
    <row r="63" spans="1:9" ht="12.75">
      <c r="A63" s="66"/>
      <c r="B63" s="66"/>
      <c r="C63" s="66"/>
      <c r="D63" s="66"/>
      <c r="E63" s="66"/>
      <c r="F63" s="66"/>
      <c r="G63" s="66"/>
      <c r="H63" s="66"/>
      <c r="I63" s="66"/>
    </row>
    <row r="64" spans="1:9" ht="12.75">
      <c r="A64" s="66"/>
      <c r="B64" s="66"/>
      <c r="C64" s="66"/>
      <c r="D64" s="66"/>
      <c r="E64" s="66"/>
      <c r="F64" s="66"/>
      <c r="G64" s="66"/>
      <c r="H64" s="66"/>
      <c r="I64" s="66"/>
    </row>
    <row r="65" spans="1:9" ht="12.75">
      <c r="A65" s="66"/>
      <c r="B65" s="66"/>
      <c r="C65" s="66"/>
      <c r="D65" s="66"/>
      <c r="E65" s="66"/>
      <c r="F65" s="66"/>
      <c r="G65" s="66"/>
      <c r="H65" s="66"/>
      <c r="I65" s="66"/>
    </row>
    <row r="66" spans="1:9" ht="12.75">
      <c r="A66" s="66"/>
      <c r="B66" s="66"/>
      <c r="C66" s="66"/>
      <c r="D66" s="66"/>
      <c r="E66" s="66"/>
      <c r="F66" s="66"/>
      <c r="G66" s="66"/>
      <c r="H66" s="66"/>
      <c r="I66" s="66"/>
    </row>
    <row r="67" spans="1:9" ht="12.75">
      <c r="A67" s="66"/>
      <c r="B67" s="66"/>
      <c r="C67" s="66"/>
      <c r="D67" s="66"/>
      <c r="E67" s="66"/>
      <c r="F67" s="66"/>
      <c r="G67" s="66"/>
      <c r="H67" s="66"/>
      <c r="I67" s="66"/>
    </row>
    <row r="68" spans="1:9" ht="12.75">
      <c r="A68" s="66"/>
      <c r="B68" s="66"/>
      <c r="C68" s="66"/>
      <c r="D68" s="66"/>
      <c r="E68" s="66"/>
      <c r="F68" s="66"/>
      <c r="G68" s="66"/>
      <c r="H68" s="66"/>
      <c r="I68" s="66"/>
    </row>
    <row r="69" spans="1:9" ht="12.75">
      <c r="A69" s="66"/>
      <c r="B69" s="66"/>
      <c r="C69" s="66"/>
      <c r="D69" s="66"/>
      <c r="E69" s="66"/>
      <c r="F69" s="66"/>
      <c r="G69" s="66"/>
      <c r="H69" s="66"/>
      <c r="I69" s="66"/>
    </row>
    <row r="70" spans="1:9" ht="12.75">
      <c r="A70" s="66"/>
      <c r="B70" s="66"/>
      <c r="C70" s="66"/>
      <c r="D70" s="66"/>
      <c r="E70" s="66"/>
      <c r="F70" s="66"/>
      <c r="G70" s="66"/>
      <c r="H70" s="66"/>
      <c r="I70" s="66"/>
    </row>
    <row r="71" spans="1:9" ht="12.75">
      <c r="A71" s="66"/>
      <c r="B71" s="66"/>
      <c r="C71" s="66"/>
      <c r="D71" s="66"/>
      <c r="E71" s="66"/>
      <c r="F71" s="66"/>
      <c r="G71" s="66"/>
      <c r="H71" s="66"/>
      <c r="I71" s="66"/>
    </row>
    <row r="72" spans="1:9" ht="12.75">
      <c r="A72" s="66"/>
      <c r="B72" s="66"/>
      <c r="C72" s="66"/>
      <c r="D72" s="66"/>
      <c r="E72" s="66"/>
      <c r="F72" s="66"/>
      <c r="G72" s="66"/>
      <c r="H72" s="66"/>
      <c r="I72" s="66"/>
    </row>
    <row r="73" spans="1:9" ht="12.75">
      <c r="A73" s="66"/>
      <c r="B73" s="66"/>
      <c r="C73" s="66"/>
      <c r="D73" s="66"/>
      <c r="E73" s="66"/>
      <c r="F73" s="66"/>
      <c r="G73" s="66"/>
      <c r="H73" s="66"/>
      <c r="I73" s="66"/>
    </row>
    <row r="74" spans="1:9" ht="12.75">
      <c r="A74" s="66"/>
      <c r="B74" s="66"/>
      <c r="C74" s="66"/>
      <c r="D74" s="66"/>
      <c r="E74" s="66"/>
      <c r="F74" s="66"/>
      <c r="G74" s="66"/>
      <c r="H74" s="66"/>
      <c r="I74" s="66"/>
    </row>
    <row r="75" spans="1:9" ht="12.75">
      <c r="A75" s="66"/>
      <c r="B75" s="66"/>
      <c r="C75" s="66"/>
      <c r="D75" s="66"/>
      <c r="E75" s="66"/>
      <c r="F75" s="66"/>
      <c r="G75" s="66"/>
      <c r="H75" s="66"/>
      <c r="I75" s="66"/>
    </row>
    <row r="76" spans="1:9" ht="12.75">
      <c r="A76" s="66"/>
      <c r="B76" s="66"/>
      <c r="C76" s="66"/>
      <c r="D76" s="66"/>
      <c r="E76" s="66"/>
      <c r="F76" s="66"/>
      <c r="G76" s="66"/>
      <c r="H76" s="66"/>
      <c r="I76" s="66"/>
    </row>
    <row r="77" spans="1:9" ht="12.75">
      <c r="A77" s="66"/>
      <c r="B77" s="66"/>
      <c r="C77" s="66"/>
      <c r="D77" s="66"/>
      <c r="E77" s="66"/>
      <c r="F77" s="66"/>
      <c r="G77" s="66"/>
      <c r="H77" s="66"/>
      <c r="I77" s="66"/>
    </row>
    <row r="78" spans="1:9" ht="12.75">
      <c r="A78" s="66"/>
      <c r="B78" s="66"/>
      <c r="C78" s="66"/>
      <c r="D78" s="66"/>
      <c r="E78" s="66"/>
      <c r="F78" s="66"/>
      <c r="G78" s="66"/>
      <c r="H78" s="66"/>
      <c r="I78" s="66"/>
    </row>
    <row r="79" spans="1:9" ht="12.75">
      <c r="A79" s="66"/>
      <c r="B79" s="66"/>
      <c r="C79" s="66"/>
      <c r="D79" s="66"/>
      <c r="E79" s="66"/>
      <c r="F79" s="66"/>
      <c r="G79" s="66"/>
      <c r="H79" s="66"/>
      <c r="I79" s="66"/>
    </row>
    <row r="80" spans="1:9" ht="12.75">
      <c r="A80" s="66"/>
      <c r="B80" s="66"/>
      <c r="C80" s="66"/>
      <c r="D80" s="66"/>
      <c r="E80" s="66"/>
      <c r="F80" s="66"/>
      <c r="G80" s="66"/>
      <c r="H80" s="66"/>
      <c r="I80" s="66"/>
    </row>
    <row r="81" spans="1:9" ht="12.75">
      <c r="A81" s="66"/>
      <c r="B81" s="66"/>
      <c r="C81" s="66"/>
      <c r="D81" s="66"/>
      <c r="E81" s="66"/>
      <c r="F81" s="66"/>
      <c r="G81" s="66"/>
      <c r="H81" s="66"/>
      <c r="I81" s="66"/>
    </row>
    <row r="82" spans="1:9" ht="12.75">
      <c r="A82" s="66"/>
      <c r="B82" s="66"/>
      <c r="C82" s="66"/>
      <c r="D82" s="66"/>
      <c r="E82" s="66"/>
      <c r="F82" s="66"/>
      <c r="G82" s="66"/>
      <c r="H82" s="66"/>
      <c r="I82" s="66"/>
    </row>
    <row r="83" spans="1:9" ht="12.75">
      <c r="A83" s="66"/>
      <c r="B83" s="66"/>
      <c r="C83" s="66"/>
      <c r="D83" s="66"/>
      <c r="E83" s="66"/>
      <c r="F83" s="66"/>
      <c r="G83" s="66"/>
      <c r="H83" s="66"/>
      <c r="I83" s="66"/>
    </row>
    <row r="84" spans="1:9" ht="12.75">
      <c r="A84" s="66"/>
      <c r="B84" s="66"/>
      <c r="C84" s="66"/>
      <c r="D84" s="66"/>
      <c r="E84" s="66"/>
      <c r="F84" s="66"/>
      <c r="G84" s="66"/>
      <c r="H84" s="66"/>
      <c r="I84" s="66"/>
    </row>
    <row r="85" spans="1:9" ht="12.75">
      <c r="A85" s="66"/>
      <c r="B85" s="66"/>
      <c r="C85" s="66"/>
      <c r="D85" s="66"/>
      <c r="E85" s="66"/>
      <c r="F85" s="66"/>
      <c r="G85" s="66"/>
      <c r="H85" s="66"/>
      <c r="I85" s="66"/>
    </row>
    <row r="86" spans="1:9" ht="12.75">
      <c r="A86" s="66"/>
      <c r="B86" s="66"/>
      <c r="C86" s="66"/>
      <c r="D86" s="66"/>
      <c r="E86" s="66"/>
      <c r="F86" s="66"/>
      <c r="G86" s="66"/>
      <c r="H86" s="66"/>
      <c r="I86" s="66"/>
    </row>
    <row r="87" spans="1:9" ht="12.75">
      <c r="A87" s="66"/>
      <c r="B87" s="66"/>
      <c r="C87" s="66"/>
      <c r="D87" s="66"/>
      <c r="E87" s="66"/>
      <c r="F87" s="66"/>
      <c r="G87" s="66"/>
      <c r="H87" s="66"/>
      <c r="I87" s="66"/>
    </row>
    <row r="88" spans="1:9" ht="12.75">
      <c r="A88" s="66"/>
      <c r="B88" s="66"/>
      <c r="C88" s="66"/>
      <c r="D88" s="66"/>
      <c r="E88" s="66"/>
      <c r="F88" s="66"/>
      <c r="G88" s="66"/>
      <c r="H88" s="66"/>
      <c r="I88" s="66"/>
    </row>
    <row r="89" spans="1:9" ht="12.75">
      <c r="A89" s="66"/>
      <c r="B89" s="66"/>
      <c r="C89" s="66"/>
      <c r="D89" s="66"/>
      <c r="E89" s="66"/>
      <c r="F89" s="66"/>
      <c r="G89" s="66"/>
      <c r="H89" s="66"/>
      <c r="I89" s="66"/>
    </row>
    <row r="90" spans="1:9" ht="12.75">
      <c r="A90" s="66"/>
      <c r="B90" s="66"/>
      <c r="C90" s="66"/>
      <c r="D90" s="66"/>
      <c r="E90" s="66"/>
      <c r="F90" s="66"/>
      <c r="G90" s="66"/>
      <c r="H90" s="66"/>
      <c r="I90" s="66"/>
    </row>
    <row r="91" spans="1:9" ht="12.75">
      <c r="A91" s="66"/>
      <c r="B91" s="66"/>
      <c r="C91" s="66"/>
      <c r="D91" s="66"/>
      <c r="E91" s="66"/>
      <c r="F91" s="66"/>
      <c r="G91" s="66"/>
      <c r="H91" s="66"/>
      <c r="I91" s="66"/>
    </row>
    <row r="92" spans="1:9" ht="12.75">
      <c r="A92" s="66"/>
      <c r="B92" s="66"/>
      <c r="C92" s="66"/>
      <c r="D92" s="66"/>
      <c r="E92" s="66"/>
      <c r="F92" s="66"/>
      <c r="G92" s="66"/>
      <c r="H92" s="66"/>
      <c r="I92" s="66"/>
    </row>
    <row r="93" spans="1:9" ht="12.75">
      <c r="A93" s="66"/>
      <c r="B93" s="66"/>
      <c r="C93" s="66"/>
      <c r="D93" s="66"/>
      <c r="E93" s="66"/>
      <c r="F93" s="66"/>
      <c r="G93" s="66"/>
      <c r="H93" s="66"/>
      <c r="I93" s="66"/>
    </row>
    <row r="94" spans="1:9" ht="12.75">
      <c r="A94" s="66"/>
      <c r="B94" s="66"/>
      <c r="C94" s="66"/>
      <c r="D94" s="66"/>
      <c r="E94" s="66"/>
      <c r="F94" s="66"/>
      <c r="G94" s="66"/>
      <c r="H94" s="66"/>
      <c r="I94" s="66"/>
    </row>
    <row r="95" spans="1:9" ht="12.75">
      <c r="A95" s="66"/>
      <c r="B95" s="66"/>
      <c r="C95" s="66"/>
      <c r="D95" s="66"/>
      <c r="E95" s="66"/>
      <c r="F95" s="66"/>
      <c r="G95" s="66"/>
      <c r="H95" s="66"/>
      <c r="I95" s="66"/>
    </row>
    <row r="96" spans="1:9" ht="12.75">
      <c r="A96" s="66"/>
      <c r="B96" s="66"/>
      <c r="C96" s="66"/>
      <c r="D96" s="66"/>
      <c r="E96" s="66"/>
      <c r="F96" s="66"/>
      <c r="G96" s="66"/>
      <c r="H96" s="66"/>
      <c r="I96" s="66"/>
    </row>
    <row r="97" spans="1:9" ht="12.75">
      <c r="A97" s="66"/>
      <c r="B97" s="66"/>
      <c r="C97" s="66"/>
      <c r="D97" s="66"/>
      <c r="E97" s="66"/>
      <c r="F97" s="66"/>
      <c r="G97" s="66"/>
      <c r="H97" s="66"/>
      <c r="I97" s="66"/>
    </row>
    <row r="98" spans="1:9" ht="12.75">
      <c r="A98" s="66"/>
      <c r="B98" s="66"/>
      <c r="C98" s="66"/>
      <c r="D98" s="66"/>
      <c r="E98" s="66"/>
      <c r="F98" s="66"/>
      <c r="G98" s="66"/>
      <c r="H98" s="66"/>
      <c r="I98" s="66"/>
    </row>
    <row r="99" spans="1:9" ht="12.75">
      <c r="A99" s="66"/>
      <c r="B99" s="66"/>
      <c r="C99" s="66"/>
      <c r="D99" s="66"/>
      <c r="E99" s="66"/>
      <c r="F99" s="66"/>
      <c r="G99" s="66"/>
      <c r="H99" s="66"/>
      <c r="I99" s="66"/>
    </row>
    <row r="100" spans="1:9" ht="12.75">
      <c r="A100" s="66"/>
      <c r="B100" s="66"/>
      <c r="C100" s="66"/>
      <c r="D100" s="66"/>
      <c r="E100" s="66"/>
      <c r="F100" s="66"/>
      <c r="G100" s="66"/>
      <c r="H100" s="66"/>
      <c r="I100" s="66"/>
    </row>
    <row r="101" spans="1:9" ht="12.75">
      <c r="A101" s="66"/>
      <c r="B101" s="66"/>
      <c r="C101" s="66"/>
      <c r="D101" s="66"/>
      <c r="E101" s="66"/>
      <c r="F101" s="66"/>
      <c r="G101" s="66"/>
      <c r="H101" s="66"/>
      <c r="I101" s="66"/>
    </row>
    <row r="102" spans="1:9" ht="12.75">
      <c r="A102" s="66"/>
      <c r="B102" s="66"/>
      <c r="C102" s="66"/>
      <c r="D102" s="66"/>
      <c r="E102" s="66"/>
      <c r="F102" s="66"/>
      <c r="G102" s="66"/>
      <c r="H102" s="66"/>
      <c r="I102" s="66"/>
    </row>
    <row r="103" spans="1:9" ht="12.75">
      <c r="A103" s="66"/>
      <c r="B103" s="66"/>
      <c r="C103" s="66"/>
      <c r="D103" s="66"/>
      <c r="E103" s="66"/>
      <c r="F103" s="66"/>
      <c r="G103" s="66"/>
      <c r="H103" s="66"/>
      <c r="I103" s="66"/>
    </row>
    <row r="104" spans="1:9" ht="12.75">
      <c r="A104" s="66"/>
      <c r="B104" s="66"/>
      <c r="C104" s="66"/>
      <c r="D104" s="66"/>
      <c r="E104" s="66"/>
      <c r="F104" s="66"/>
      <c r="G104" s="66"/>
      <c r="H104" s="66"/>
      <c r="I104" s="66"/>
    </row>
    <row r="105" spans="1:9" ht="12.75">
      <c r="A105" s="66"/>
      <c r="B105" s="66"/>
      <c r="C105" s="66"/>
      <c r="D105" s="66"/>
      <c r="E105" s="66"/>
      <c r="F105" s="66"/>
      <c r="G105" s="66"/>
      <c r="H105" s="66"/>
      <c r="I105" s="66"/>
    </row>
    <row r="106" spans="1:9" ht="12.75">
      <c r="A106" s="66"/>
      <c r="B106" s="66"/>
      <c r="C106" s="66"/>
      <c r="D106" s="66"/>
      <c r="E106" s="66"/>
      <c r="F106" s="66"/>
      <c r="G106" s="66"/>
      <c r="H106" s="66"/>
      <c r="I106" s="66"/>
    </row>
    <row r="107" spans="1:9" ht="12.75">
      <c r="A107" s="66"/>
      <c r="B107" s="66"/>
      <c r="C107" s="66"/>
      <c r="D107" s="66"/>
      <c r="E107" s="66"/>
      <c r="F107" s="66"/>
      <c r="G107" s="66"/>
      <c r="H107" s="66"/>
      <c r="I107" s="66"/>
    </row>
    <row r="108" spans="1:9" ht="12.75">
      <c r="A108" s="66"/>
      <c r="B108" s="66"/>
      <c r="C108" s="66"/>
      <c r="D108" s="66"/>
      <c r="E108" s="66"/>
      <c r="F108" s="66"/>
      <c r="G108" s="66"/>
      <c r="H108" s="66"/>
      <c r="I108" s="66"/>
    </row>
    <row r="109" spans="1:9" ht="12.75">
      <c r="A109" s="66"/>
      <c r="B109" s="66"/>
      <c r="C109" s="66"/>
      <c r="D109" s="66"/>
      <c r="E109" s="66"/>
      <c r="F109" s="66"/>
      <c r="G109" s="66"/>
      <c r="H109" s="66"/>
      <c r="I109" s="66"/>
    </row>
    <row r="110" spans="1:9" ht="12.75">
      <c r="A110" s="66"/>
      <c r="B110" s="66"/>
      <c r="C110" s="66"/>
      <c r="D110" s="66"/>
      <c r="E110" s="66"/>
      <c r="F110" s="66"/>
      <c r="G110" s="66"/>
      <c r="H110" s="66"/>
      <c r="I110" s="66"/>
    </row>
    <row r="111" spans="1:9" ht="12.75">
      <c r="A111" s="66"/>
      <c r="B111" s="66"/>
      <c r="C111" s="66"/>
      <c r="D111" s="66"/>
      <c r="E111" s="66"/>
      <c r="F111" s="66"/>
      <c r="G111" s="66"/>
      <c r="H111" s="66"/>
      <c r="I111" s="66"/>
    </row>
    <row r="112" spans="1:9" ht="12.75">
      <c r="A112" s="66"/>
      <c r="B112" s="66"/>
      <c r="C112" s="66"/>
      <c r="D112" s="66"/>
      <c r="E112" s="66"/>
      <c r="F112" s="66"/>
      <c r="G112" s="66"/>
      <c r="H112" s="66"/>
      <c r="I112" s="66"/>
    </row>
    <row r="113" spans="1:9" ht="12.75">
      <c r="A113" s="66"/>
      <c r="B113" s="66"/>
      <c r="C113" s="66"/>
      <c r="D113" s="66"/>
      <c r="E113" s="66"/>
      <c r="F113" s="66"/>
      <c r="G113" s="66"/>
      <c r="H113" s="66"/>
      <c r="I113" s="66"/>
    </row>
    <row r="114" spans="1:9" ht="12.75">
      <c r="A114" s="66"/>
      <c r="B114" s="66"/>
      <c r="C114" s="66"/>
      <c r="D114" s="66"/>
      <c r="E114" s="66"/>
      <c r="F114" s="66"/>
      <c r="G114" s="66"/>
      <c r="H114" s="66"/>
      <c r="I114" s="66"/>
    </row>
    <row r="115" spans="1:9" ht="12.75">
      <c r="A115" s="66"/>
      <c r="B115" s="66"/>
      <c r="C115" s="66"/>
      <c r="D115" s="66"/>
      <c r="E115" s="66"/>
      <c r="F115" s="66"/>
      <c r="G115" s="66"/>
      <c r="H115" s="66"/>
      <c r="I115" s="66"/>
    </row>
    <row r="116" spans="1:9" ht="12.75">
      <c r="A116" s="66"/>
      <c r="B116" s="66"/>
      <c r="C116" s="66"/>
      <c r="D116" s="66"/>
      <c r="E116" s="66"/>
      <c r="F116" s="66"/>
      <c r="G116" s="66"/>
      <c r="H116" s="66"/>
      <c r="I116" s="66"/>
    </row>
    <row r="117" spans="1:9" ht="12.75">
      <c r="A117" s="66"/>
      <c r="B117" s="66"/>
      <c r="C117" s="66"/>
      <c r="D117" s="66"/>
      <c r="E117" s="66"/>
      <c r="F117" s="66"/>
      <c r="G117" s="66"/>
      <c r="H117" s="66"/>
      <c r="I117" s="66"/>
    </row>
    <row r="118" spans="1:9" ht="12.75">
      <c r="A118" s="66"/>
      <c r="B118" s="66"/>
      <c r="C118" s="66"/>
      <c r="D118" s="66"/>
      <c r="E118" s="66"/>
      <c r="F118" s="66"/>
      <c r="G118" s="66"/>
      <c r="H118" s="66"/>
      <c r="I118" s="66"/>
    </row>
    <row r="119" spans="1:9" ht="12.75">
      <c r="A119" s="66"/>
      <c r="B119" s="66"/>
      <c r="C119" s="66"/>
      <c r="D119" s="66"/>
      <c r="E119" s="66"/>
      <c r="F119" s="66"/>
      <c r="G119" s="66"/>
      <c r="H119" s="66"/>
      <c r="I119" s="66"/>
    </row>
    <row r="120" spans="1:9" ht="12.75">
      <c r="A120" s="66"/>
      <c r="B120" s="66"/>
      <c r="C120" s="66"/>
      <c r="D120" s="66"/>
      <c r="E120" s="66"/>
      <c r="F120" s="66"/>
      <c r="G120" s="66"/>
      <c r="H120" s="66"/>
      <c r="I120" s="66"/>
    </row>
    <row r="121" spans="1:9" ht="12.75">
      <c r="A121" s="66"/>
      <c r="B121" s="66"/>
      <c r="C121" s="66"/>
      <c r="D121" s="66"/>
      <c r="E121" s="66"/>
      <c r="F121" s="66"/>
      <c r="G121" s="66"/>
      <c r="H121" s="66"/>
      <c r="I121" s="66"/>
    </row>
    <row r="122" spans="1:9" ht="12.75">
      <c r="A122" s="66"/>
      <c r="B122" s="66"/>
      <c r="C122" s="66"/>
      <c r="D122" s="66"/>
      <c r="E122" s="66"/>
      <c r="F122" s="66"/>
      <c r="G122" s="66"/>
      <c r="H122" s="66"/>
      <c r="I122" s="66"/>
    </row>
    <row r="123" spans="1:9" ht="12.75">
      <c r="A123" s="66"/>
      <c r="B123" s="66"/>
      <c r="C123" s="66"/>
      <c r="D123" s="66"/>
      <c r="E123" s="66"/>
      <c r="F123" s="66"/>
      <c r="G123" s="66"/>
      <c r="H123" s="66"/>
      <c r="I123" s="66"/>
    </row>
    <row r="124" spans="1:9" ht="12.75">
      <c r="A124" s="66"/>
      <c r="B124" s="66"/>
      <c r="C124" s="66"/>
      <c r="D124" s="66"/>
      <c r="E124" s="66"/>
      <c r="F124" s="66"/>
      <c r="G124" s="66"/>
      <c r="H124" s="66"/>
      <c r="I124" s="66"/>
    </row>
    <row r="125" spans="1:9" ht="12.75">
      <c r="A125" s="66"/>
      <c r="B125" s="66"/>
      <c r="C125" s="66"/>
      <c r="D125" s="66"/>
      <c r="E125" s="66"/>
      <c r="F125" s="66"/>
      <c r="G125" s="66"/>
      <c r="H125" s="66"/>
      <c r="I125" s="66"/>
    </row>
    <row r="126" spans="1:9" ht="12.75">
      <c r="A126" s="66"/>
      <c r="B126" s="66"/>
      <c r="C126" s="66"/>
      <c r="D126" s="66"/>
      <c r="E126" s="66"/>
      <c r="F126" s="66"/>
      <c r="G126" s="66"/>
      <c r="H126" s="66"/>
      <c r="I126" s="66"/>
    </row>
    <row r="127" spans="1:9" ht="12.75">
      <c r="A127" s="66"/>
      <c r="B127" s="66"/>
      <c r="C127" s="66"/>
      <c r="D127" s="66"/>
      <c r="E127" s="66"/>
      <c r="F127" s="66"/>
      <c r="G127" s="66"/>
      <c r="H127" s="66"/>
      <c r="I127" s="66"/>
    </row>
    <row r="128" spans="1:9" ht="12.75">
      <c r="A128" s="66"/>
      <c r="B128" s="66"/>
      <c r="C128" s="66"/>
      <c r="D128" s="66"/>
      <c r="E128" s="66"/>
      <c r="F128" s="66"/>
      <c r="G128" s="66"/>
      <c r="H128" s="66"/>
      <c r="I128" s="66"/>
    </row>
    <row r="129" spans="1:9" ht="12.75">
      <c r="A129" s="66"/>
      <c r="B129" s="66"/>
      <c r="C129" s="66"/>
      <c r="D129" s="66"/>
      <c r="E129" s="66"/>
      <c r="F129" s="66"/>
      <c r="G129" s="66"/>
      <c r="H129" s="66"/>
      <c r="I129" s="66"/>
    </row>
    <row r="130" spans="1:9" ht="12.75">
      <c r="A130" s="66"/>
      <c r="B130" s="66"/>
      <c r="C130" s="66"/>
      <c r="D130" s="66"/>
      <c r="E130" s="66"/>
      <c r="F130" s="66"/>
      <c r="G130" s="66"/>
      <c r="H130" s="66"/>
      <c r="I130" s="66"/>
    </row>
    <row r="131" spans="1:9" ht="12.75">
      <c r="A131" s="66"/>
      <c r="B131" s="66"/>
      <c r="C131" s="66"/>
      <c r="D131" s="66"/>
      <c r="E131" s="66"/>
      <c r="F131" s="66"/>
      <c r="G131" s="66"/>
      <c r="H131" s="66"/>
      <c r="I131" s="66"/>
    </row>
    <row r="132" spans="1:9" ht="12.75">
      <c r="A132" s="66"/>
      <c r="B132" s="66"/>
      <c r="C132" s="66"/>
      <c r="D132" s="66"/>
      <c r="E132" s="66"/>
      <c r="F132" s="66"/>
      <c r="G132" s="66"/>
      <c r="H132" s="66"/>
      <c r="I132" s="66"/>
    </row>
    <row r="133" spans="1:9" ht="12.75">
      <c r="A133" s="66"/>
      <c r="B133" s="66"/>
      <c r="C133" s="66"/>
      <c r="D133" s="66"/>
      <c r="E133" s="66"/>
      <c r="F133" s="66"/>
      <c r="G133" s="66"/>
      <c r="H133" s="66"/>
      <c r="I133" s="66"/>
    </row>
    <row r="134" spans="1:9" ht="12.75">
      <c r="A134" s="66"/>
      <c r="B134" s="66"/>
      <c r="C134" s="66"/>
      <c r="D134" s="66"/>
      <c r="E134" s="66"/>
      <c r="F134" s="66"/>
      <c r="G134" s="66"/>
      <c r="H134" s="66"/>
      <c r="I134" s="66"/>
    </row>
    <row r="135" spans="1:9" ht="12.75">
      <c r="A135" s="66"/>
      <c r="B135" s="66"/>
      <c r="C135" s="66"/>
      <c r="D135" s="66"/>
      <c r="E135" s="66"/>
      <c r="F135" s="66"/>
      <c r="G135" s="66"/>
      <c r="H135" s="66"/>
      <c r="I135" s="66"/>
    </row>
    <row r="136" spans="1:9" ht="12.75">
      <c r="A136" s="66"/>
      <c r="B136" s="66"/>
      <c r="C136" s="66"/>
      <c r="D136" s="66"/>
      <c r="E136" s="66"/>
      <c r="F136" s="66"/>
      <c r="G136" s="66"/>
      <c r="H136" s="66"/>
      <c r="I136" s="66"/>
    </row>
    <row r="137" spans="1:9" ht="12.75">
      <c r="A137" s="66"/>
      <c r="B137" s="66"/>
      <c r="C137" s="66"/>
      <c r="D137" s="66"/>
      <c r="E137" s="66"/>
      <c r="F137" s="66"/>
      <c r="G137" s="66"/>
      <c r="H137" s="66"/>
      <c r="I137" s="66"/>
    </row>
    <row r="138" spans="1:9" ht="12.75">
      <c r="A138" s="66"/>
      <c r="B138" s="66"/>
      <c r="C138" s="66"/>
      <c r="D138" s="66"/>
      <c r="E138" s="66"/>
      <c r="F138" s="66"/>
      <c r="G138" s="66"/>
      <c r="H138" s="66"/>
      <c r="I138" s="66"/>
    </row>
    <row r="139" spans="1:9" ht="12.75">
      <c r="A139" s="66"/>
      <c r="B139" s="66"/>
      <c r="C139" s="66"/>
      <c r="D139" s="66"/>
      <c r="E139" s="66"/>
      <c r="F139" s="66"/>
      <c r="G139" s="66"/>
      <c r="H139" s="66"/>
      <c r="I139" s="66"/>
    </row>
    <row r="140" spans="1:9" ht="12.75">
      <c r="A140" s="66"/>
      <c r="B140" s="66"/>
      <c r="C140" s="66"/>
      <c r="D140" s="66"/>
      <c r="E140" s="66"/>
      <c r="F140" s="66"/>
      <c r="G140" s="66"/>
      <c r="H140" s="66"/>
      <c r="I140" s="66"/>
    </row>
    <row r="141" spans="1:9" ht="12.75">
      <c r="A141" s="66"/>
      <c r="B141" s="66"/>
      <c r="C141" s="66"/>
      <c r="D141" s="66"/>
      <c r="E141" s="66"/>
      <c r="F141" s="66"/>
      <c r="G141" s="66"/>
      <c r="H141" s="66"/>
      <c r="I141" s="66"/>
    </row>
    <row r="142" spans="1:9" ht="12.75">
      <c r="A142" s="66"/>
      <c r="B142" s="66"/>
      <c r="C142" s="66"/>
      <c r="D142" s="66"/>
      <c r="E142" s="66"/>
      <c r="F142" s="66"/>
      <c r="G142" s="66"/>
      <c r="H142" s="66"/>
      <c r="I142" s="66"/>
    </row>
    <row r="143" spans="1:9" ht="12.75">
      <c r="A143" s="66"/>
      <c r="B143" s="66"/>
      <c r="C143" s="66"/>
      <c r="D143" s="66"/>
      <c r="E143" s="66"/>
      <c r="F143" s="66"/>
      <c r="G143" s="66"/>
      <c r="H143" s="66"/>
      <c r="I143" s="66"/>
    </row>
    <row r="144" spans="1:9" ht="12.75">
      <c r="A144" s="66"/>
      <c r="B144" s="66"/>
      <c r="C144" s="66"/>
      <c r="D144" s="66"/>
      <c r="E144" s="66"/>
      <c r="F144" s="66"/>
      <c r="G144" s="66"/>
      <c r="H144" s="66"/>
      <c r="I144" s="66"/>
    </row>
    <row r="145" spans="1:9" ht="12.75">
      <c r="A145" s="66"/>
      <c r="B145" s="66"/>
      <c r="C145" s="66"/>
      <c r="D145" s="66"/>
      <c r="E145" s="66"/>
      <c r="F145" s="66"/>
      <c r="G145" s="66"/>
      <c r="H145" s="66"/>
      <c r="I145" s="66"/>
    </row>
    <row r="146" spans="1:9" ht="12.75">
      <c r="A146" s="66"/>
      <c r="B146" s="66"/>
      <c r="C146" s="66"/>
      <c r="D146" s="66"/>
      <c r="E146" s="66"/>
      <c r="F146" s="66"/>
      <c r="G146" s="66"/>
      <c r="H146" s="66"/>
      <c r="I146" s="66"/>
    </row>
    <row r="147" spans="1:9" ht="12.75">
      <c r="A147" s="66"/>
      <c r="B147" s="66"/>
      <c r="C147" s="66"/>
      <c r="D147" s="66"/>
      <c r="E147" s="66"/>
      <c r="F147" s="66"/>
      <c r="G147" s="66"/>
      <c r="H147" s="66"/>
      <c r="I147" s="66"/>
    </row>
    <row r="148" spans="1:9" ht="12.75">
      <c r="A148" s="66"/>
      <c r="B148" s="66"/>
      <c r="C148" s="66"/>
      <c r="D148" s="66"/>
      <c r="E148" s="66"/>
      <c r="F148" s="66"/>
      <c r="G148" s="66"/>
      <c r="H148" s="66"/>
      <c r="I148" s="66"/>
    </row>
    <row r="149" spans="1:9" ht="12.75">
      <c r="A149" s="66"/>
      <c r="B149" s="66"/>
      <c r="C149" s="66"/>
      <c r="D149" s="66"/>
      <c r="E149" s="66"/>
      <c r="F149" s="66"/>
      <c r="G149" s="66"/>
      <c r="H149" s="66"/>
      <c r="I149" s="66"/>
    </row>
    <row r="150" spans="1:9" ht="12.75">
      <c r="A150" s="66"/>
      <c r="B150" s="66"/>
      <c r="C150" s="66"/>
      <c r="D150" s="66"/>
      <c r="E150" s="66"/>
      <c r="F150" s="66"/>
      <c r="G150" s="66"/>
      <c r="H150" s="66"/>
      <c r="I150" s="66"/>
    </row>
    <row r="151" spans="1:9" ht="12.75">
      <c r="A151" s="66"/>
      <c r="B151" s="66"/>
      <c r="C151" s="66"/>
      <c r="D151" s="66"/>
      <c r="E151" s="66"/>
      <c r="F151" s="66"/>
      <c r="G151" s="66"/>
      <c r="H151" s="66"/>
      <c r="I151" s="66"/>
    </row>
    <row r="152" spans="1:9" ht="12.75">
      <c r="A152" s="66"/>
      <c r="B152" s="66"/>
      <c r="C152" s="66"/>
      <c r="D152" s="66"/>
      <c r="E152" s="66"/>
      <c r="F152" s="66"/>
      <c r="G152" s="66"/>
      <c r="H152" s="66"/>
      <c r="I152" s="66"/>
    </row>
    <row r="153" spans="1:9" ht="12.75">
      <c r="A153" s="66"/>
      <c r="B153" s="66"/>
      <c r="C153" s="66"/>
      <c r="D153" s="66"/>
      <c r="E153" s="66"/>
      <c r="F153" s="66"/>
      <c r="G153" s="66"/>
      <c r="H153" s="66"/>
      <c r="I153" s="66"/>
    </row>
    <row r="154" spans="1:9" ht="12.75">
      <c r="A154" s="66"/>
      <c r="B154" s="66"/>
      <c r="C154" s="66"/>
      <c r="D154" s="66"/>
      <c r="E154" s="66"/>
      <c r="F154" s="66"/>
      <c r="G154" s="66"/>
      <c r="H154" s="66"/>
      <c r="I154" s="66"/>
    </row>
    <row r="155" spans="1:9" ht="12.75">
      <c r="A155" s="66"/>
      <c r="B155" s="66"/>
      <c r="C155" s="66"/>
      <c r="D155" s="66"/>
      <c r="E155" s="66"/>
      <c r="F155" s="66"/>
      <c r="G155" s="66"/>
      <c r="H155" s="66"/>
      <c r="I155" s="66"/>
    </row>
    <row r="156" spans="1:9" ht="12.75">
      <c r="A156" s="66"/>
      <c r="B156" s="66"/>
      <c r="C156" s="66"/>
      <c r="D156" s="66"/>
      <c r="E156" s="66"/>
      <c r="F156" s="66"/>
      <c r="G156" s="66"/>
      <c r="H156" s="66"/>
      <c r="I156" s="66"/>
    </row>
    <row r="157" spans="1:9" ht="12.75">
      <c r="A157" s="66"/>
      <c r="B157" s="66"/>
      <c r="C157" s="66"/>
      <c r="D157" s="66"/>
      <c r="E157" s="66"/>
      <c r="F157" s="66"/>
      <c r="G157" s="66"/>
      <c r="H157" s="66"/>
      <c r="I157" s="66"/>
    </row>
    <row r="158" spans="1:9" ht="12.75">
      <c r="A158" s="66"/>
      <c r="B158" s="66"/>
      <c r="C158" s="66"/>
      <c r="D158" s="66"/>
      <c r="E158" s="66"/>
      <c r="F158" s="66"/>
      <c r="G158" s="66"/>
      <c r="H158" s="66"/>
      <c r="I158" s="66"/>
    </row>
    <row r="159" spans="1:9" ht="12.75">
      <c r="A159" s="66"/>
      <c r="B159" s="66"/>
      <c r="C159" s="66"/>
      <c r="D159" s="66"/>
      <c r="E159" s="66"/>
      <c r="F159" s="66"/>
      <c r="G159" s="66"/>
      <c r="H159" s="66"/>
      <c r="I159" s="66"/>
    </row>
    <row r="160" spans="1:9" ht="12.75">
      <c r="A160" s="66"/>
      <c r="B160" s="66"/>
      <c r="C160" s="66"/>
      <c r="D160" s="66"/>
      <c r="E160" s="66"/>
      <c r="F160" s="66"/>
      <c r="G160" s="66"/>
      <c r="H160" s="66"/>
      <c r="I160" s="66"/>
    </row>
    <row r="161" spans="1:9" ht="12.75">
      <c r="A161" s="66"/>
      <c r="B161" s="66"/>
      <c r="C161" s="66"/>
      <c r="D161" s="66"/>
      <c r="E161" s="66"/>
      <c r="F161" s="66"/>
      <c r="G161" s="66"/>
      <c r="H161" s="66"/>
      <c r="I161" s="66"/>
    </row>
    <row r="162" spans="1:9" ht="12.75">
      <c r="A162" s="66"/>
      <c r="B162" s="66"/>
      <c r="C162" s="66"/>
      <c r="D162" s="66"/>
      <c r="E162" s="66"/>
      <c r="F162" s="66"/>
      <c r="G162" s="66"/>
      <c r="H162" s="66"/>
      <c r="I162" s="66"/>
    </row>
    <row r="163" spans="1:9" ht="12.75">
      <c r="A163" s="66"/>
      <c r="B163" s="66"/>
      <c r="C163" s="66"/>
      <c r="D163" s="66"/>
      <c r="E163" s="66"/>
      <c r="F163" s="66"/>
      <c r="G163" s="66"/>
      <c r="H163" s="66"/>
      <c r="I163" s="66"/>
    </row>
    <row r="164" spans="1:9" ht="12.75">
      <c r="A164" s="66"/>
      <c r="B164" s="66"/>
      <c r="C164" s="66"/>
      <c r="D164" s="66"/>
      <c r="E164" s="66"/>
      <c r="F164" s="66"/>
      <c r="G164" s="66"/>
      <c r="H164" s="66"/>
      <c r="I164" s="66"/>
    </row>
    <row r="165" spans="1:9" ht="12.75">
      <c r="A165" s="66"/>
      <c r="B165" s="66"/>
      <c r="C165" s="66"/>
      <c r="D165" s="66"/>
      <c r="E165" s="66"/>
      <c r="F165" s="66"/>
      <c r="G165" s="66"/>
      <c r="H165" s="66"/>
      <c r="I165" s="66"/>
    </row>
    <row r="166" spans="1:9" ht="12.75">
      <c r="A166" s="66"/>
      <c r="B166" s="66"/>
      <c r="C166" s="66"/>
      <c r="D166" s="66"/>
      <c r="E166" s="66"/>
      <c r="F166" s="66"/>
      <c r="G166" s="66"/>
      <c r="H166" s="66"/>
      <c r="I166" s="66"/>
    </row>
    <row r="167" spans="1:9" ht="12.75">
      <c r="A167" s="66"/>
      <c r="B167" s="66"/>
      <c r="C167" s="66"/>
      <c r="D167" s="66"/>
      <c r="E167" s="66"/>
      <c r="F167" s="66"/>
      <c r="G167" s="66"/>
      <c r="H167" s="66"/>
      <c r="I167" s="66"/>
    </row>
    <row r="168" spans="1:9" ht="12.75">
      <c r="A168" s="66"/>
      <c r="B168" s="66"/>
      <c r="C168" s="66"/>
      <c r="D168" s="66"/>
      <c r="E168" s="66"/>
      <c r="F168" s="66"/>
      <c r="G168" s="66"/>
      <c r="H168" s="66"/>
      <c r="I168" s="66"/>
    </row>
    <row r="169" spans="1:9" ht="12.75">
      <c r="A169" s="66"/>
      <c r="B169" s="66"/>
      <c r="C169" s="66"/>
      <c r="D169" s="66"/>
      <c r="E169" s="66"/>
      <c r="F169" s="66"/>
      <c r="G169" s="66"/>
      <c r="H169" s="66"/>
      <c r="I169" s="66"/>
    </row>
    <row r="170" spans="1:9" ht="12.75">
      <c r="A170" s="66"/>
      <c r="B170" s="66"/>
      <c r="C170" s="66"/>
      <c r="D170" s="66"/>
      <c r="E170" s="66"/>
      <c r="F170" s="66"/>
      <c r="G170" s="66"/>
      <c r="H170" s="66"/>
      <c r="I170" s="66"/>
    </row>
    <row r="171" spans="1:9" ht="12.75">
      <c r="A171" s="66"/>
      <c r="B171" s="66"/>
      <c r="C171" s="66"/>
      <c r="D171" s="66"/>
      <c r="E171" s="66"/>
      <c r="F171" s="66"/>
      <c r="G171" s="66"/>
      <c r="H171" s="66"/>
      <c r="I171" s="66"/>
    </row>
    <row r="172" spans="1:9" ht="12.75">
      <c r="A172" s="66"/>
      <c r="B172" s="66"/>
      <c r="C172" s="66"/>
      <c r="D172" s="66"/>
      <c r="E172" s="66"/>
      <c r="F172" s="66"/>
      <c r="G172" s="66"/>
      <c r="H172" s="66"/>
      <c r="I172" s="66"/>
    </row>
    <row r="173" spans="1:9" ht="12.75">
      <c r="A173" s="66"/>
      <c r="B173" s="66"/>
      <c r="C173" s="66"/>
      <c r="D173" s="66"/>
      <c r="E173" s="66"/>
      <c r="F173" s="66"/>
      <c r="G173" s="66"/>
      <c r="H173" s="66"/>
      <c r="I173" s="66"/>
    </row>
    <row r="174" spans="1:9" ht="12.75">
      <c r="A174" s="66"/>
      <c r="B174" s="66"/>
      <c r="C174" s="66"/>
      <c r="D174" s="66"/>
      <c r="E174" s="66"/>
      <c r="F174" s="66"/>
      <c r="G174" s="66"/>
      <c r="H174" s="66"/>
      <c r="I174" s="66"/>
    </row>
    <row r="175" spans="1:9" ht="12.75">
      <c r="A175" s="66"/>
      <c r="B175" s="66"/>
      <c r="C175" s="66"/>
      <c r="D175" s="66"/>
      <c r="E175" s="66"/>
      <c r="F175" s="66"/>
      <c r="G175" s="66"/>
      <c r="H175" s="66"/>
      <c r="I175" s="66"/>
    </row>
    <row r="176" spans="1:9" ht="12.75">
      <c r="A176" s="66"/>
      <c r="B176" s="66"/>
      <c r="C176" s="66"/>
      <c r="D176" s="66"/>
      <c r="E176" s="66"/>
      <c r="F176" s="66"/>
      <c r="G176" s="66"/>
      <c r="H176" s="66"/>
      <c r="I176" s="66"/>
    </row>
    <row r="177" spans="1:9" ht="12.75">
      <c r="A177" s="66"/>
      <c r="B177" s="66"/>
      <c r="C177" s="66"/>
      <c r="D177" s="66"/>
      <c r="E177" s="66"/>
      <c r="F177" s="66"/>
      <c r="G177" s="66"/>
      <c r="H177" s="66"/>
      <c r="I177" s="66"/>
    </row>
    <row r="178" spans="1:9" ht="12.75">
      <c r="A178" s="66"/>
      <c r="B178" s="66"/>
      <c r="C178" s="66"/>
      <c r="D178" s="66"/>
      <c r="E178" s="66"/>
      <c r="F178" s="66"/>
      <c r="G178" s="66"/>
      <c r="H178" s="66"/>
      <c r="I178" s="66"/>
    </row>
    <row r="179" spans="1:9" ht="12.75">
      <c r="A179" s="66"/>
      <c r="B179" s="66"/>
      <c r="C179" s="66"/>
      <c r="D179" s="66"/>
      <c r="E179" s="66"/>
      <c r="F179" s="66"/>
      <c r="G179" s="66"/>
      <c r="H179" s="66"/>
      <c r="I179" s="66"/>
    </row>
    <row r="180" spans="1:9" ht="12.75">
      <c r="A180" s="66"/>
      <c r="B180" s="66"/>
      <c r="C180" s="66"/>
      <c r="D180" s="66"/>
      <c r="E180" s="66"/>
      <c r="F180" s="66"/>
      <c r="G180" s="66"/>
      <c r="H180" s="66"/>
      <c r="I180" s="66"/>
    </row>
    <row r="181" spans="1:9" ht="12.75">
      <c r="A181" s="66"/>
      <c r="B181" s="66"/>
      <c r="C181" s="66"/>
      <c r="D181" s="66"/>
      <c r="E181" s="66"/>
      <c r="F181" s="66"/>
      <c r="G181" s="66"/>
      <c r="H181" s="66"/>
      <c r="I181" s="66"/>
    </row>
    <row r="182" spans="1:9" ht="12.75">
      <c r="A182" s="66"/>
      <c r="B182" s="66"/>
      <c r="C182" s="66"/>
      <c r="D182" s="66"/>
      <c r="E182" s="66"/>
      <c r="F182" s="66"/>
      <c r="G182" s="66"/>
      <c r="H182" s="66"/>
      <c r="I182" s="66"/>
    </row>
    <row r="183" spans="1:9" ht="12.75">
      <c r="A183" s="66"/>
      <c r="B183" s="66"/>
      <c r="C183" s="66"/>
      <c r="D183" s="66"/>
      <c r="E183" s="66"/>
      <c r="F183" s="66"/>
      <c r="G183" s="66"/>
      <c r="H183" s="66"/>
      <c r="I183" s="66"/>
    </row>
    <row r="184" spans="1:9" ht="12.75">
      <c r="A184" s="66"/>
      <c r="B184" s="66"/>
      <c r="C184" s="66"/>
      <c r="D184" s="66"/>
      <c r="E184" s="66"/>
      <c r="F184" s="66"/>
      <c r="G184" s="66"/>
      <c r="H184" s="66"/>
      <c r="I184" s="66"/>
    </row>
    <row r="185" spans="1:9" ht="12.75">
      <c r="A185" s="66"/>
      <c r="B185" s="66"/>
      <c r="C185" s="66"/>
      <c r="D185" s="66"/>
      <c r="E185" s="66"/>
      <c r="F185" s="66"/>
      <c r="G185" s="66"/>
      <c r="H185" s="66"/>
      <c r="I185" s="66"/>
    </row>
    <row r="186" spans="1:9" ht="12.75">
      <c r="A186" s="66"/>
      <c r="B186" s="66"/>
      <c r="C186" s="66"/>
      <c r="D186" s="66"/>
      <c r="E186" s="66"/>
      <c r="F186" s="66"/>
      <c r="G186" s="66"/>
      <c r="H186" s="66"/>
      <c r="I186" s="66"/>
    </row>
    <row r="187" spans="1:9" ht="12.75">
      <c r="A187" s="66"/>
      <c r="B187" s="66"/>
      <c r="C187" s="66"/>
      <c r="D187" s="66"/>
      <c r="E187" s="66"/>
      <c r="F187" s="66"/>
      <c r="G187" s="66"/>
      <c r="H187" s="66"/>
      <c r="I187" s="66"/>
    </row>
    <row r="188" spans="1:9" ht="12.75">
      <c r="A188" s="66"/>
      <c r="B188" s="66"/>
      <c r="C188" s="66"/>
      <c r="D188" s="66"/>
      <c r="E188" s="66"/>
      <c r="F188" s="66"/>
      <c r="G188" s="66"/>
      <c r="H188" s="66"/>
      <c r="I188" s="66"/>
    </row>
    <row r="189" spans="1:9" ht="12.75">
      <c r="A189" s="66"/>
      <c r="B189" s="66"/>
      <c r="C189" s="66"/>
      <c r="D189" s="66"/>
      <c r="E189" s="66"/>
      <c r="F189" s="66"/>
      <c r="G189" s="66"/>
      <c r="H189" s="66"/>
      <c r="I189" s="66"/>
    </row>
    <row r="190" spans="1:9" ht="12.75">
      <c r="A190" s="66"/>
      <c r="B190" s="66"/>
      <c r="C190" s="66"/>
      <c r="D190" s="66"/>
      <c r="E190" s="66"/>
      <c r="F190" s="66"/>
      <c r="G190" s="66"/>
      <c r="H190" s="66"/>
      <c r="I190" s="66"/>
    </row>
    <row r="191" spans="1:9" ht="12.75">
      <c r="A191" s="66"/>
      <c r="B191" s="66"/>
      <c r="C191" s="66"/>
      <c r="D191" s="66"/>
      <c r="E191" s="66"/>
      <c r="F191" s="66"/>
      <c r="G191" s="66"/>
      <c r="H191" s="66"/>
      <c r="I191" s="66"/>
    </row>
    <row r="192" spans="1:9" ht="12.75">
      <c r="A192" s="66"/>
      <c r="B192" s="66"/>
      <c r="C192" s="66"/>
      <c r="D192" s="66"/>
      <c r="E192" s="66"/>
      <c r="F192" s="66"/>
      <c r="G192" s="66"/>
      <c r="H192" s="66"/>
      <c r="I192" s="66"/>
    </row>
    <row r="193" spans="1:9" ht="12.75">
      <c r="A193" s="66"/>
      <c r="B193" s="66"/>
      <c r="C193" s="66"/>
      <c r="D193" s="66"/>
      <c r="E193" s="66"/>
      <c r="F193" s="66"/>
      <c r="G193" s="66"/>
      <c r="H193" s="66"/>
      <c r="I193" s="66"/>
    </row>
    <row r="194" spans="1:9" ht="12.75">
      <c r="A194" s="66"/>
      <c r="B194" s="66"/>
      <c r="C194" s="66"/>
      <c r="D194" s="66"/>
      <c r="E194" s="66"/>
      <c r="F194" s="66"/>
      <c r="G194" s="66"/>
      <c r="H194" s="66"/>
      <c r="I194" s="66"/>
    </row>
    <row r="195" spans="1:9" ht="12.75">
      <c r="A195" s="66"/>
      <c r="B195" s="66"/>
      <c r="C195" s="66"/>
      <c r="D195" s="66"/>
      <c r="E195" s="66"/>
      <c r="F195" s="66"/>
      <c r="G195" s="66"/>
      <c r="H195" s="66"/>
      <c r="I195" s="66"/>
    </row>
    <row r="196" spans="1:9" ht="12.75">
      <c r="A196" s="66"/>
      <c r="B196" s="66"/>
      <c r="C196" s="66"/>
      <c r="D196" s="66"/>
      <c r="E196" s="66"/>
      <c r="F196" s="66"/>
      <c r="G196" s="66"/>
      <c r="H196" s="66"/>
      <c r="I196" s="66"/>
    </row>
    <row r="197" spans="1:9" ht="12.75">
      <c r="A197" s="66"/>
      <c r="B197" s="66"/>
      <c r="C197" s="66"/>
      <c r="D197" s="66"/>
      <c r="E197" s="66"/>
      <c r="F197" s="66"/>
      <c r="G197" s="66"/>
      <c r="H197" s="66"/>
      <c r="I197" s="66"/>
    </row>
    <row r="198" spans="1:9" ht="12.75">
      <c r="A198" s="66"/>
      <c r="B198" s="66"/>
      <c r="C198" s="66"/>
      <c r="D198" s="66"/>
      <c r="E198" s="66"/>
      <c r="F198" s="66"/>
      <c r="G198" s="66"/>
      <c r="H198" s="66"/>
      <c r="I198" s="66"/>
    </row>
    <row r="199" spans="1:9" ht="12.75">
      <c r="A199" s="66"/>
      <c r="B199" s="66"/>
      <c r="C199" s="66"/>
      <c r="D199" s="66"/>
      <c r="E199" s="66"/>
      <c r="F199" s="66"/>
      <c r="G199" s="66"/>
      <c r="H199" s="66"/>
      <c r="I199" s="66"/>
    </row>
    <row r="200" spans="1:9" ht="12.75">
      <c r="A200" s="66"/>
      <c r="B200" s="66"/>
      <c r="C200" s="66"/>
      <c r="D200" s="66"/>
      <c r="E200" s="66"/>
      <c r="F200" s="66"/>
      <c r="G200" s="66"/>
      <c r="H200" s="66"/>
      <c r="I200" s="66"/>
    </row>
    <row r="201" spans="1:9" ht="12.75">
      <c r="A201" s="66"/>
      <c r="B201" s="66"/>
      <c r="C201" s="66"/>
      <c r="D201" s="66"/>
      <c r="E201" s="66"/>
      <c r="F201" s="66"/>
      <c r="G201" s="66"/>
      <c r="H201" s="66"/>
      <c r="I201" s="66"/>
    </row>
    <row r="202" spans="1:9" ht="12.75">
      <c r="A202" s="66"/>
      <c r="B202" s="66"/>
      <c r="C202" s="66"/>
      <c r="D202" s="66"/>
      <c r="E202" s="66"/>
      <c r="F202" s="66"/>
      <c r="G202" s="66"/>
      <c r="H202" s="66"/>
      <c r="I202" s="66"/>
    </row>
    <row r="203" spans="1:9" ht="12.75">
      <c r="A203" s="66"/>
      <c r="B203" s="66"/>
      <c r="C203" s="66"/>
      <c r="D203" s="66"/>
      <c r="E203" s="66"/>
      <c r="F203" s="66"/>
      <c r="G203" s="66"/>
      <c r="H203" s="66"/>
      <c r="I203" s="66"/>
    </row>
    <row r="204" spans="1:9" ht="12.75">
      <c r="A204" s="66"/>
      <c r="B204" s="66"/>
      <c r="C204" s="66"/>
      <c r="D204" s="66"/>
      <c r="E204" s="66"/>
      <c r="F204" s="66"/>
      <c r="G204" s="66"/>
      <c r="H204" s="66"/>
      <c r="I204" s="66"/>
    </row>
    <row r="205" spans="1:9" ht="12.75">
      <c r="A205" s="66"/>
      <c r="B205" s="66"/>
      <c r="C205" s="66"/>
      <c r="D205" s="66"/>
      <c r="E205" s="66"/>
      <c r="F205" s="66"/>
      <c r="G205" s="66"/>
      <c r="H205" s="66"/>
      <c r="I205" s="66"/>
    </row>
    <row r="206" spans="1:9" ht="12.75">
      <c r="A206" s="66"/>
      <c r="B206" s="66"/>
      <c r="C206" s="66"/>
      <c r="D206" s="66"/>
      <c r="E206" s="66"/>
      <c r="F206" s="66"/>
      <c r="G206" s="66"/>
      <c r="H206" s="66"/>
      <c r="I206" s="66"/>
    </row>
    <row r="207" spans="1:9" ht="12.75">
      <c r="A207" s="66"/>
      <c r="B207" s="66"/>
      <c r="C207" s="66"/>
      <c r="D207" s="66"/>
      <c r="E207" s="66"/>
      <c r="F207" s="66"/>
      <c r="G207" s="66"/>
      <c r="H207" s="66"/>
      <c r="I207" s="66"/>
    </row>
    <row r="208" spans="1:9" ht="12.75">
      <c r="A208" s="66"/>
      <c r="B208" s="66"/>
      <c r="C208" s="66"/>
      <c r="D208" s="66"/>
      <c r="E208" s="66"/>
      <c r="F208" s="66"/>
      <c r="G208" s="66"/>
      <c r="H208" s="66"/>
      <c r="I208" s="66"/>
    </row>
    <row r="209" spans="1:9" ht="12.75">
      <c r="A209" s="66"/>
      <c r="B209" s="66"/>
      <c r="C209" s="66"/>
      <c r="D209" s="66"/>
      <c r="E209" s="66"/>
      <c r="F209" s="66"/>
      <c r="G209" s="66"/>
      <c r="H209" s="66"/>
      <c r="I209" s="66"/>
    </row>
    <row r="210" spans="1:9" ht="12.75">
      <c r="A210" s="66"/>
      <c r="B210" s="66"/>
      <c r="C210" s="66"/>
      <c r="D210" s="66"/>
      <c r="E210" s="66"/>
      <c r="F210" s="66"/>
      <c r="G210" s="66"/>
      <c r="H210" s="66"/>
      <c r="I210" s="66"/>
    </row>
    <row r="211" spans="1:9" ht="12.75">
      <c r="A211" s="66"/>
      <c r="B211" s="66"/>
      <c r="C211" s="66"/>
      <c r="D211" s="66"/>
      <c r="E211" s="66"/>
      <c r="F211" s="66"/>
      <c r="G211" s="66"/>
      <c r="H211" s="66"/>
      <c r="I211" s="66"/>
    </row>
    <row r="212" spans="1:9" ht="12.75">
      <c r="A212" s="66"/>
      <c r="B212" s="66"/>
      <c r="C212" s="66"/>
      <c r="D212" s="66"/>
      <c r="E212" s="66"/>
      <c r="F212" s="66"/>
      <c r="G212" s="66"/>
      <c r="H212" s="66"/>
      <c r="I212" s="66"/>
    </row>
    <row r="213" spans="1:9" ht="12.75">
      <c r="A213" s="66"/>
      <c r="B213" s="66"/>
      <c r="C213" s="66"/>
      <c r="D213" s="66"/>
      <c r="E213" s="66"/>
      <c r="F213" s="66"/>
      <c r="G213" s="66"/>
      <c r="H213" s="66"/>
      <c r="I213" s="66"/>
    </row>
    <row r="214" spans="1:9" ht="12.75">
      <c r="A214" s="66"/>
      <c r="B214" s="66"/>
      <c r="C214" s="66"/>
      <c r="D214" s="66"/>
      <c r="E214" s="66"/>
      <c r="F214" s="66"/>
      <c r="G214" s="66"/>
      <c r="H214" s="66"/>
      <c r="I214" s="66"/>
    </row>
    <row r="215" spans="1:9" ht="12.75">
      <c r="A215" s="66"/>
      <c r="B215" s="66"/>
      <c r="C215" s="66"/>
      <c r="D215" s="66"/>
      <c r="E215" s="66"/>
      <c r="F215" s="66"/>
      <c r="G215" s="66"/>
      <c r="H215" s="66"/>
      <c r="I215" s="66"/>
    </row>
    <row r="216" spans="1:9" ht="12.75">
      <c r="A216" s="66"/>
      <c r="B216" s="66"/>
      <c r="C216" s="66"/>
      <c r="D216" s="66"/>
      <c r="E216" s="66"/>
      <c r="F216" s="66"/>
      <c r="G216" s="66"/>
      <c r="H216" s="66"/>
      <c r="I216" s="66"/>
    </row>
    <row r="217" spans="1:9" ht="12.75">
      <c r="A217" s="66"/>
      <c r="B217" s="66"/>
      <c r="C217" s="66"/>
      <c r="D217" s="66"/>
      <c r="E217" s="66"/>
      <c r="F217" s="66"/>
      <c r="G217" s="66"/>
      <c r="H217" s="66"/>
      <c r="I217" s="66"/>
    </row>
    <row r="218" spans="1:9" ht="12.75">
      <c r="A218" s="66"/>
      <c r="B218" s="66"/>
      <c r="C218" s="66"/>
      <c r="D218" s="66"/>
      <c r="E218" s="66"/>
      <c r="F218" s="66"/>
      <c r="G218" s="66"/>
      <c r="H218" s="66"/>
      <c r="I218" s="66"/>
    </row>
    <row r="219" spans="1:9" ht="12.75">
      <c r="A219" s="66"/>
      <c r="B219" s="66"/>
      <c r="C219" s="66"/>
      <c r="D219" s="66"/>
      <c r="E219" s="66"/>
      <c r="F219" s="66"/>
      <c r="G219" s="66"/>
      <c r="H219" s="66"/>
      <c r="I219" s="66"/>
    </row>
    <row r="220" spans="1:9" ht="12.75">
      <c r="A220" s="66"/>
      <c r="B220" s="66"/>
      <c r="C220" s="66"/>
      <c r="D220" s="66"/>
      <c r="E220" s="66"/>
      <c r="F220" s="66"/>
      <c r="G220" s="66"/>
      <c r="H220" s="66"/>
      <c r="I220" s="66"/>
    </row>
    <row r="221" spans="1:9" ht="12.75">
      <c r="A221" s="66"/>
      <c r="B221" s="66"/>
      <c r="C221" s="66"/>
      <c r="D221" s="66"/>
      <c r="E221" s="66"/>
      <c r="F221" s="66"/>
      <c r="G221" s="66"/>
      <c r="H221" s="66"/>
      <c r="I221" s="66"/>
    </row>
    <row r="222" spans="1:9" ht="12.75">
      <c r="A222" s="66"/>
      <c r="B222" s="66"/>
      <c r="C222" s="66"/>
      <c r="D222" s="66"/>
      <c r="E222" s="66"/>
      <c r="F222" s="66"/>
      <c r="G222" s="66"/>
      <c r="H222" s="66"/>
      <c r="I222" s="66"/>
    </row>
    <row r="223" spans="1:9" ht="12.75">
      <c r="A223" s="66"/>
      <c r="B223" s="66"/>
      <c r="C223" s="66"/>
      <c r="D223" s="66"/>
      <c r="E223" s="66"/>
      <c r="F223" s="66"/>
      <c r="G223" s="66"/>
      <c r="H223" s="66"/>
      <c r="I223" s="66"/>
    </row>
    <row r="224" spans="1:9" ht="12.75">
      <c r="A224" s="66"/>
      <c r="B224" s="66"/>
      <c r="C224" s="66"/>
      <c r="D224" s="66"/>
      <c r="E224" s="66"/>
      <c r="F224" s="66"/>
      <c r="G224" s="66"/>
      <c r="H224" s="66"/>
      <c r="I224" s="66"/>
    </row>
    <row r="225" spans="1:9" ht="12.75">
      <c r="A225" s="66"/>
      <c r="B225" s="66"/>
      <c r="C225" s="66"/>
      <c r="D225" s="66"/>
      <c r="E225" s="66"/>
      <c r="F225" s="66"/>
      <c r="G225" s="66"/>
      <c r="H225" s="66"/>
      <c r="I225" s="66"/>
    </row>
    <row r="226" spans="1:9" ht="12.75">
      <c r="A226" s="66"/>
      <c r="B226" s="66"/>
      <c r="C226" s="66"/>
      <c r="D226" s="66"/>
      <c r="E226" s="66"/>
      <c r="F226" s="66"/>
      <c r="G226" s="66"/>
      <c r="H226" s="66"/>
      <c r="I226" s="66"/>
    </row>
    <row r="227" spans="1:9" ht="12.75">
      <c r="A227" s="66"/>
      <c r="B227" s="66"/>
      <c r="C227" s="66"/>
      <c r="D227" s="66"/>
      <c r="E227" s="66"/>
      <c r="F227" s="66"/>
      <c r="G227" s="66"/>
      <c r="H227" s="66"/>
      <c r="I227" s="66"/>
    </row>
    <row r="228" spans="1:9" ht="12.75">
      <c r="A228" s="66"/>
      <c r="B228" s="66"/>
      <c r="C228" s="66"/>
      <c r="D228" s="66"/>
      <c r="E228" s="66"/>
      <c r="F228" s="66"/>
      <c r="G228" s="66"/>
      <c r="H228" s="66"/>
      <c r="I228" s="66"/>
    </row>
    <row r="229" spans="1:9" ht="12.75">
      <c r="A229" s="66"/>
      <c r="B229" s="66"/>
      <c r="C229" s="66"/>
      <c r="D229" s="66"/>
      <c r="E229" s="66"/>
      <c r="F229" s="66"/>
      <c r="G229" s="66"/>
      <c r="H229" s="66"/>
      <c r="I229" s="66"/>
    </row>
    <row r="230" spans="1:9" ht="12.75">
      <c r="A230" s="66"/>
      <c r="B230" s="66"/>
      <c r="C230" s="66"/>
      <c r="D230" s="66"/>
      <c r="E230" s="66"/>
      <c r="F230" s="66"/>
      <c r="G230" s="66"/>
      <c r="H230" s="66"/>
      <c r="I230" s="66"/>
    </row>
    <row r="231" spans="1:9" ht="12.75">
      <c r="A231" s="66"/>
      <c r="B231" s="66"/>
      <c r="C231" s="66"/>
      <c r="D231" s="66"/>
      <c r="E231" s="66"/>
      <c r="F231" s="66"/>
      <c r="G231" s="66"/>
      <c r="H231" s="66"/>
      <c r="I231" s="66"/>
    </row>
    <row r="232" spans="1:9" ht="12.75">
      <c r="A232" s="66"/>
      <c r="B232" s="66"/>
      <c r="C232" s="66"/>
      <c r="D232" s="66"/>
      <c r="E232" s="66"/>
      <c r="F232" s="66"/>
      <c r="G232" s="66"/>
      <c r="H232" s="66"/>
      <c r="I232" s="66"/>
    </row>
    <row r="233" spans="1:9" ht="12.75">
      <c r="A233" s="66"/>
      <c r="B233" s="66"/>
      <c r="C233" s="66"/>
      <c r="D233" s="66"/>
      <c r="E233" s="66"/>
      <c r="F233" s="66"/>
      <c r="G233" s="66"/>
      <c r="H233" s="66"/>
      <c r="I233" s="66"/>
    </row>
    <row r="234" spans="1:9" ht="12.75">
      <c r="A234" s="66"/>
      <c r="B234" s="66"/>
      <c r="C234" s="66"/>
      <c r="D234" s="66"/>
      <c r="E234" s="66"/>
      <c r="F234" s="66"/>
      <c r="G234" s="66"/>
      <c r="H234" s="66"/>
      <c r="I234" s="66"/>
    </row>
    <row r="235" spans="1:9" ht="12.75">
      <c r="A235" s="66"/>
      <c r="B235" s="66"/>
      <c r="C235" s="66"/>
      <c r="D235" s="66"/>
      <c r="E235" s="66"/>
      <c r="F235" s="66"/>
      <c r="G235" s="66"/>
      <c r="H235" s="66"/>
      <c r="I235" s="66"/>
    </row>
    <row r="236" spans="1:9" ht="12.75">
      <c r="A236" s="66"/>
      <c r="B236" s="66"/>
      <c r="C236" s="66"/>
      <c r="D236" s="66"/>
      <c r="E236" s="66"/>
      <c r="F236" s="66"/>
      <c r="G236" s="66"/>
      <c r="H236" s="66"/>
      <c r="I236" s="66"/>
    </row>
    <row r="237" spans="1:9" ht="12.75">
      <c r="A237" s="66"/>
      <c r="B237" s="66"/>
      <c r="C237" s="66"/>
      <c r="D237" s="66"/>
      <c r="E237" s="66"/>
      <c r="F237" s="66"/>
      <c r="G237" s="66"/>
      <c r="H237" s="66"/>
      <c r="I237" s="66"/>
    </row>
    <row r="238" spans="1:9" ht="12.75">
      <c r="A238" s="66"/>
      <c r="B238" s="66"/>
      <c r="C238" s="66"/>
      <c r="D238" s="66"/>
      <c r="E238" s="66"/>
      <c r="F238" s="66"/>
      <c r="G238" s="66"/>
      <c r="H238" s="66"/>
      <c r="I238" s="66"/>
    </row>
    <row r="239" spans="1:9" ht="12.75">
      <c r="A239" s="66"/>
      <c r="B239" s="66"/>
      <c r="C239" s="66"/>
      <c r="D239" s="66"/>
      <c r="E239" s="66"/>
      <c r="F239" s="66"/>
      <c r="G239" s="66"/>
      <c r="H239" s="66"/>
      <c r="I239" s="66"/>
    </row>
    <row r="240" spans="1:9" ht="12.75">
      <c r="A240" s="66"/>
      <c r="B240" s="66"/>
      <c r="C240" s="66"/>
      <c r="D240" s="66"/>
      <c r="E240" s="66"/>
      <c r="F240" s="66"/>
      <c r="G240" s="66"/>
      <c r="H240" s="66"/>
      <c r="I240" s="66"/>
    </row>
    <row r="241" spans="1:9" ht="12.75">
      <c r="A241" s="66"/>
      <c r="B241" s="66"/>
      <c r="C241" s="66"/>
      <c r="D241" s="66"/>
      <c r="E241" s="66"/>
      <c r="F241" s="66"/>
      <c r="G241" s="66"/>
      <c r="H241" s="66"/>
      <c r="I241" s="66"/>
    </row>
    <row r="242" spans="1:9" ht="12.75">
      <c r="A242" s="66"/>
      <c r="B242" s="66"/>
      <c r="C242" s="66"/>
      <c r="D242" s="66"/>
      <c r="E242" s="66"/>
      <c r="F242" s="66"/>
      <c r="G242" s="66"/>
      <c r="H242" s="66"/>
      <c r="I242" s="66"/>
    </row>
    <row r="243" spans="1:9" ht="12.75">
      <c r="A243" s="66"/>
      <c r="B243" s="66"/>
      <c r="C243" s="66"/>
      <c r="D243" s="66"/>
      <c r="E243" s="66"/>
      <c r="F243" s="66"/>
      <c r="G243" s="66"/>
      <c r="H243" s="66"/>
      <c r="I243" s="66"/>
    </row>
    <row r="244" spans="1:9" ht="12.75">
      <c r="A244" s="66"/>
      <c r="B244" s="66"/>
      <c r="C244" s="66"/>
      <c r="D244" s="66"/>
      <c r="E244" s="66"/>
      <c r="F244" s="66"/>
      <c r="G244" s="66"/>
      <c r="H244" s="66"/>
      <c r="I244" s="66"/>
    </row>
    <row r="245" spans="1:9" ht="12.75">
      <c r="A245" s="66"/>
      <c r="B245" s="66"/>
      <c r="C245" s="66"/>
      <c r="D245" s="66"/>
      <c r="E245" s="66"/>
      <c r="F245" s="66"/>
      <c r="G245" s="66"/>
      <c r="H245" s="66"/>
      <c r="I245" s="66"/>
    </row>
    <row r="246" spans="1:9" ht="12.75">
      <c r="A246" s="66"/>
      <c r="B246" s="66"/>
      <c r="C246" s="66"/>
      <c r="D246" s="66"/>
      <c r="E246" s="66"/>
      <c r="F246" s="66"/>
      <c r="G246" s="66"/>
      <c r="H246" s="66"/>
      <c r="I246" s="66"/>
    </row>
    <row r="247" spans="1:9" ht="12.75">
      <c r="A247" s="66"/>
      <c r="B247" s="66"/>
      <c r="C247" s="66"/>
      <c r="D247" s="66"/>
      <c r="E247" s="66"/>
      <c r="F247" s="66"/>
      <c r="G247" s="66"/>
      <c r="H247" s="66"/>
      <c r="I247" s="66"/>
    </row>
    <row r="248" spans="1:9" ht="12.75">
      <c r="A248" s="66"/>
      <c r="B248" s="66"/>
      <c r="C248" s="66"/>
      <c r="D248" s="66"/>
      <c r="E248" s="66"/>
      <c r="F248" s="66"/>
      <c r="G248" s="66"/>
      <c r="H248" s="66"/>
      <c r="I248" s="66"/>
    </row>
    <row r="249" spans="1:9" ht="12.75">
      <c r="A249" s="66"/>
      <c r="B249" s="66"/>
      <c r="C249" s="66"/>
      <c r="D249" s="66"/>
      <c r="E249" s="66"/>
      <c r="F249" s="66"/>
      <c r="G249" s="66"/>
      <c r="H249" s="66"/>
      <c r="I249" s="66"/>
    </row>
    <row r="250" spans="1:9" ht="12.75">
      <c r="A250" s="66"/>
      <c r="B250" s="66"/>
      <c r="C250" s="66"/>
      <c r="D250" s="66"/>
      <c r="E250" s="66"/>
      <c r="F250" s="66"/>
      <c r="G250" s="66"/>
      <c r="H250" s="66"/>
      <c r="I250" s="66"/>
    </row>
    <row r="251" spans="1:9" ht="12.75">
      <c r="A251" s="66"/>
      <c r="B251" s="66"/>
      <c r="C251" s="66"/>
      <c r="D251" s="66"/>
      <c r="E251" s="66"/>
      <c r="F251" s="66"/>
      <c r="G251" s="66"/>
      <c r="H251" s="66"/>
      <c r="I251" s="66"/>
    </row>
    <row r="252" spans="1:9" ht="12.75">
      <c r="A252" s="66"/>
      <c r="B252" s="66"/>
      <c r="C252" s="66"/>
      <c r="D252" s="66"/>
      <c r="E252" s="66"/>
      <c r="F252" s="66"/>
      <c r="G252" s="66"/>
      <c r="H252" s="66"/>
      <c r="I252" s="66"/>
    </row>
    <row r="253" spans="1:9" ht="12.75">
      <c r="A253" s="66"/>
      <c r="B253" s="66"/>
      <c r="C253" s="66"/>
      <c r="D253" s="66"/>
      <c r="E253" s="66"/>
      <c r="F253" s="66"/>
      <c r="G253" s="66"/>
      <c r="H253" s="66"/>
      <c r="I253" s="66"/>
    </row>
    <row r="254" spans="1:9" ht="12.75">
      <c r="A254" s="66"/>
      <c r="B254" s="66"/>
      <c r="C254" s="66"/>
      <c r="D254" s="66"/>
      <c r="E254" s="66"/>
      <c r="F254" s="66"/>
      <c r="G254" s="66"/>
      <c r="H254" s="66"/>
      <c r="I254" s="66"/>
    </row>
    <row r="255" spans="1:9" ht="12.75">
      <c r="A255" s="66"/>
      <c r="B255" s="66"/>
      <c r="C255" s="66"/>
      <c r="D255" s="66"/>
      <c r="E255" s="66"/>
      <c r="F255" s="66"/>
      <c r="G255" s="66"/>
      <c r="H255" s="66"/>
      <c r="I255" s="66"/>
    </row>
    <row r="256" spans="1:9" ht="12.75">
      <c r="A256" s="66"/>
      <c r="B256" s="66"/>
      <c r="C256" s="66"/>
      <c r="D256" s="66"/>
      <c r="E256" s="66"/>
      <c r="F256" s="66"/>
      <c r="G256" s="66"/>
      <c r="H256" s="66"/>
      <c r="I256" s="66"/>
    </row>
    <row r="257" spans="1:9" ht="12.75">
      <c r="A257" s="66"/>
      <c r="B257" s="66"/>
      <c r="C257" s="66"/>
      <c r="D257" s="66"/>
      <c r="E257" s="66"/>
      <c r="F257" s="66"/>
      <c r="G257" s="66"/>
      <c r="H257" s="66"/>
      <c r="I257" s="66"/>
    </row>
    <row r="258" spans="1:9" ht="12.75">
      <c r="A258" s="66"/>
      <c r="B258" s="66"/>
      <c r="C258" s="66"/>
      <c r="D258" s="66"/>
      <c r="E258" s="66"/>
      <c r="F258" s="66"/>
      <c r="G258" s="66"/>
      <c r="H258" s="66"/>
      <c r="I258" s="66"/>
    </row>
    <row r="259" spans="1:9" ht="12.75">
      <c r="A259" s="66"/>
      <c r="B259" s="66"/>
      <c r="C259" s="66"/>
      <c r="D259" s="66"/>
      <c r="E259" s="66"/>
      <c r="F259" s="66"/>
      <c r="G259" s="66"/>
      <c r="H259" s="66"/>
      <c r="I259" s="66"/>
    </row>
    <row r="260" spans="1:9" ht="12.75">
      <c r="A260" s="66"/>
      <c r="B260" s="66"/>
      <c r="C260" s="66"/>
      <c r="D260" s="66"/>
      <c r="E260" s="66"/>
      <c r="F260" s="66"/>
      <c r="G260" s="66"/>
      <c r="H260" s="66"/>
      <c r="I260" s="66"/>
    </row>
    <row r="261" spans="1:9" ht="12.75">
      <c r="A261" s="66"/>
      <c r="B261" s="66"/>
      <c r="C261" s="66"/>
      <c r="D261" s="66"/>
      <c r="E261" s="66"/>
      <c r="F261" s="66"/>
      <c r="G261" s="66"/>
      <c r="H261" s="66"/>
      <c r="I261" s="66"/>
    </row>
    <row r="262" spans="1:9" ht="12.75">
      <c r="A262" s="66"/>
      <c r="B262" s="66"/>
      <c r="C262" s="66"/>
      <c r="D262" s="66"/>
      <c r="E262" s="66"/>
      <c r="F262" s="66"/>
      <c r="G262" s="66"/>
      <c r="H262" s="66"/>
      <c r="I262" s="66"/>
    </row>
    <row r="263" spans="1:9" ht="12.75">
      <c r="A263" s="66"/>
      <c r="B263" s="66"/>
      <c r="C263" s="66"/>
      <c r="D263" s="66"/>
      <c r="E263" s="66"/>
      <c r="F263" s="66"/>
      <c r="G263" s="66"/>
      <c r="H263" s="66"/>
      <c r="I263" s="66"/>
    </row>
    <row r="264" spans="1:9" ht="12.75">
      <c r="A264" s="66"/>
      <c r="B264" s="66"/>
      <c r="C264" s="66"/>
      <c r="D264" s="66"/>
      <c r="E264" s="66"/>
      <c r="F264" s="66"/>
      <c r="G264" s="66"/>
      <c r="H264" s="66"/>
      <c r="I264" s="66"/>
    </row>
    <row r="265" spans="1:9" ht="12.75">
      <c r="A265" s="66"/>
      <c r="B265" s="66"/>
      <c r="C265" s="66"/>
      <c r="D265" s="66"/>
      <c r="E265" s="66"/>
      <c r="F265" s="66"/>
      <c r="G265" s="66"/>
      <c r="H265" s="66"/>
      <c r="I265" s="66"/>
    </row>
    <row r="266" spans="1:9" ht="12.75">
      <c r="A266" s="66"/>
      <c r="B266" s="66"/>
      <c r="C266" s="66"/>
      <c r="D266" s="66"/>
      <c r="E266" s="66"/>
      <c r="F266" s="66"/>
      <c r="G266" s="66"/>
      <c r="H266" s="66"/>
      <c r="I266" s="66"/>
    </row>
    <row r="267" spans="1:9" ht="12.75">
      <c r="A267" s="66"/>
      <c r="B267" s="66"/>
      <c r="C267" s="66"/>
      <c r="D267" s="66"/>
      <c r="E267" s="66"/>
      <c r="F267" s="66"/>
      <c r="G267" s="66"/>
      <c r="H267" s="66"/>
      <c r="I267" s="66"/>
    </row>
    <row r="268" spans="1:9" ht="12.75">
      <c r="A268" s="66"/>
      <c r="B268" s="66"/>
      <c r="C268" s="66"/>
      <c r="D268" s="66"/>
      <c r="E268" s="66"/>
      <c r="F268" s="66"/>
      <c r="G268" s="66"/>
      <c r="H268" s="66"/>
      <c r="I268" s="66"/>
    </row>
    <row r="269" spans="1:9" ht="12.75">
      <c r="A269" s="66"/>
      <c r="B269" s="66"/>
      <c r="C269" s="66"/>
      <c r="D269" s="66"/>
      <c r="E269" s="66"/>
      <c r="F269" s="66"/>
      <c r="G269" s="66"/>
      <c r="H269" s="66"/>
      <c r="I269" s="66"/>
    </row>
    <row r="270" spans="1:9" ht="12.75">
      <c r="A270" s="66"/>
      <c r="B270" s="66"/>
      <c r="C270" s="66"/>
      <c r="D270" s="66"/>
      <c r="E270" s="66"/>
      <c r="F270" s="66"/>
      <c r="G270" s="66"/>
      <c r="H270" s="66"/>
      <c r="I270" s="66"/>
    </row>
    <row r="271" spans="1:9" ht="12.75">
      <c r="A271" s="66"/>
      <c r="B271" s="66"/>
      <c r="C271" s="66"/>
      <c r="D271" s="66"/>
      <c r="E271" s="66"/>
      <c r="F271" s="66"/>
      <c r="G271" s="66"/>
      <c r="H271" s="66"/>
      <c r="I271" s="66"/>
    </row>
    <row r="272" spans="1:9" ht="12.75">
      <c r="A272" s="66"/>
      <c r="B272" s="66"/>
      <c r="C272" s="66"/>
      <c r="D272" s="66"/>
      <c r="E272" s="66"/>
      <c r="F272" s="66"/>
      <c r="G272" s="66"/>
      <c r="H272" s="66"/>
      <c r="I272" s="66"/>
    </row>
    <row r="273" spans="1:9" ht="12.75">
      <c r="A273" s="66"/>
      <c r="B273" s="66"/>
      <c r="C273" s="66"/>
      <c r="D273" s="66"/>
      <c r="E273" s="66"/>
      <c r="F273" s="66"/>
      <c r="G273" s="66"/>
      <c r="H273" s="66"/>
      <c r="I273" s="66"/>
    </row>
    <row r="274" spans="1:9" ht="12.75">
      <c r="A274" s="66"/>
      <c r="B274" s="66"/>
      <c r="C274" s="66"/>
      <c r="D274" s="66"/>
      <c r="E274" s="66"/>
      <c r="F274" s="66"/>
      <c r="G274" s="66"/>
      <c r="H274" s="66"/>
      <c r="I274" s="66"/>
    </row>
    <row r="275" spans="1:9" ht="12.75">
      <c r="A275" s="66"/>
      <c r="B275" s="66"/>
      <c r="C275" s="66"/>
      <c r="D275" s="66"/>
      <c r="E275" s="66"/>
      <c r="F275" s="66"/>
      <c r="G275" s="66"/>
      <c r="H275" s="66"/>
      <c r="I275" s="66"/>
    </row>
    <row r="276" spans="1:9" ht="12.75">
      <c r="A276" s="66"/>
      <c r="B276" s="66"/>
      <c r="C276" s="66"/>
      <c r="D276" s="66"/>
      <c r="E276" s="66"/>
      <c r="F276" s="66"/>
      <c r="G276" s="66"/>
      <c r="H276" s="66"/>
      <c r="I276" s="66"/>
    </row>
    <row r="277" spans="1:9" ht="12.75">
      <c r="A277" s="66"/>
      <c r="B277" s="66"/>
      <c r="C277" s="66"/>
      <c r="D277" s="66"/>
      <c r="E277" s="66"/>
      <c r="F277" s="66"/>
      <c r="G277" s="66"/>
      <c r="H277" s="66"/>
      <c r="I277" s="66"/>
    </row>
    <row r="278" spans="1:9" ht="12.75">
      <c r="A278" s="66"/>
      <c r="B278" s="66"/>
      <c r="C278" s="66"/>
      <c r="D278" s="66"/>
      <c r="E278" s="66"/>
      <c r="F278" s="66"/>
      <c r="G278" s="66"/>
      <c r="H278" s="66"/>
      <c r="I278" s="66"/>
    </row>
    <row r="279" spans="1:9" ht="12.75">
      <c r="A279" s="66"/>
      <c r="B279" s="66"/>
      <c r="C279" s="66"/>
      <c r="D279" s="66"/>
      <c r="E279" s="66"/>
      <c r="F279" s="66"/>
      <c r="G279" s="66"/>
      <c r="H279" s="66"/>
      <c r="I279" s="66"/>
    </row>
    <row r="280" spans="1:9" ht="12.75">
      <c r="A280" s="66"/>
      <c r="B280" s="66"/>
      <c r="C280" s="66"/>
      <c r="D280" s="66"/>
      <c r="E280" s="66"/>
      <c r="F280" s="66"/>
      <c r="G280" s="66"/>
      <c r="H280" s="66"/>
      <c r="I280" s="66"/>
    </row>
    <row r="281" spans="1:9" ht="12.75">
      <c r="A281" s="66"/>
      <c r="B281" s="66"/>
      <c r="C281" s="66"/>
      <c r="D281" s="66"/>
      <c r="E281" s="66"/>
      <c r="F281" s="66"/>
      <c r="G281" s="66"/>
      <c r="H281" s="66"/>
      <c r="I281" s="66"/>
    </row>
    <row r="282" spans="1:9" ht="12.75">
      <c r="A282" s="66"/>
      <c r="B282" s="66"/>
      <c r="C282" s="66"/>
      <c r="D282" s="66"/>
      <c r="E282" s="66"/>
      <c r="F282" s="66"/>
      <c r="G282" s="66"/>
      <c r="H282" s="66"/>
      <c r="I282" s="66"/>
    </row>
    <row r="283" spans="1:9" ht="12.75">
      <c r="A283" s="66"/>
      <c r="B283" s="66"/>
      <c r="C283" s="66"/>
      <c r="D283" s="66"/>
      <c r="E283" s="66"/>
      <c r="F283" s="66"/>
      <c r="G283" s="66"/>
      <c r="H283" s="66"/>
      <c r="I283" s="66"/>
    </row>
    <row r="284" spans="1:9" ht="12.75">
      <c r="A284" s="66"/>
      <c r="B284" s="66"/>
      <c r="C284" s="66"/>
      <c r="D284" s="66"/>
      <c r="E284" s="66"/>
      <c r="F284" s="66"/>
      <c r="G284" s="66"/>
      <c r="H284" s="66"/>
      <c r="I284" s="66"/>
    </row>
    <row r="285" spans="1:9" ht="12.75">
      <c r="A285" s="66"/>
      <c r="B285" s="66"/>
      <c r="C285" s="66"/>
      <c r="D285" s="66"/>
      <c r="E285" s="66"/>
      <c r="F285" s="66"/>
      <c r="G285" s="66"/>
      <c r="H285" s="66"/>
      <c r="I285" s="66"/>
    </row>
    <row r="286" spans="1:9" ht="12.75">
      <c r="A286" s="66"/>
      <c r="B286" s="66"/>
      <c r="C286" s="66"/>
      <c r="D286" s="66"/>
      <c r="E286" s="66"/>
      <c r="F286" s="66"/>
      <c r="G286" s="66"/>
      <c r="H286" s="66"/>
      <c r="I286" s="66"/>
    </row>
    <row r="287" spans="1:9" ht="12.75">
      <c r="A287" s="66"/>
      <c r="B287" s="66"/>
      <c r="C287" s="66"/>
      <c r="D287" s="66"/>
      <c r="E287" s="66"/>
      <c r="F287" s="66"/>
      <c r="G287" s="66"/>
      <c r="H287" s="66"/>
      <c r="I287" s="66"/>
    </row>
    <row r="288" spans="1:9" ht="12.75">
      <c r="A288" s="66"/>
      <c r="B288" s="66"/>
      <c r="C288" s="66"/>
      <c r="D288" s="66"/>
      <c r="E288" s="66"/>
      <c r="F288" s="66"/>
      <c r="G288" s="66"/>
      <c r="H288" s="66"/>
      <c r="I288" s="66"/>
    </row>
    <row r="289" spans="1:9" ht="12.75">
      <c r="A289" s="66"/>
      <c r="B289" s="66"/>
      <c r="C289" s="66"/>
      <c r="D289" s="66"/>
      <c r="E289" s="66"/>
      <c r="F289" s="66"/>
      <c r="G289" s="66"/>
      <c r="H289" s="66"/>
      <c r="I289" s="66"/>
    </row>
    <row r="290" spans="1:9" ht="12.75">
      <c r="A290" s="66"/>
      <c r="B290" s="66"/>
      <c r="C290" s="66"/>
      <c r="D290" s="66"/>
      <c r="E290" s="66"/>
      <c r="F290" s="66"/>
      <c r="G290" s="66"/>
      <c r="H290" s="66"/>
      <c r="I290" s="66"/>
    </row>
    <row r="291" spans="1:9" ht="12.75">
      <c r="A291" s="66"/>
      <c r="B291" s="66"/>
      <c r="C291" s="66"/>
      <c r="D291" s="66"/>
      <c r="E291" s="66"/>
      <c r="F291" s="66"/>
      <c r="G291" s="66"/>
      <c r="H291" s="66"/>
      <c r="I291" s="66"/>
    </row>
    <row r="292" spans="1:9" ht="12.75">
      <c r="A292" s="66"/>
      <c r="B292" s="66"/>
      <c r="C292" s="66"/>
      <c r="D292" s="66"/>
      <c r="E292" s="66"/>
      <c r="F292" s="66"/>
      <c r="G292" s="66"/>
      <c r="H292" s="66"/>
      <c r="I292" s="66"/>
    </row>
    <row r="293" spans="1:9" ht="12.75">
      <c r="A293" s="66"/>
      <c r="B293" s="66"/>
      <c r="C293" s="66"/>
      <c r="D293" s="66"/>
      <c r="E293" s="66"/>
      <c r="F293" s="66"/>
      <c r="G293" s="66"/>
      <c r="H293" s="66"/>
      <c r="I293" s="66"/>
    </row>
    <row r="294" spans="1:9" ht="12.75">
      <c r="A294" s="66"/>
      <c r="B294" s="66"/>
      <c r="C294" s="66"/>
      <c r="D294" s="66"/>
      <c r="E294" s="66"/>
      <c r="F294" s="66"/>
      <c r="G294" s="66"/>
      <c r="H294" s="66"/>
      <c r="I294" s="66"/>
    </row>
    <row r="295" spans="1:9" ht="12.75">
      <c r="A295" s="66"/>
      <c r="B295" s="66"/>
      <c r="C295" s="66"/>
      <c r="D295" s="66"/>
      <c r="E295" s="66"/>
      <c r="F295" s="66"/>
      <c r="G295" s="66"/>
      <c r="H295" s="66"/>
      <c r="I295" s="66"/>
    </row>
    <row r="296" spans="1:9" ht="12.75">
      <c r="A296" s="66"/>
      <c r="B296" s="66"/>
      <c r="C296" s="66"/>
      <c r="D296" s="66"/>
      <c r="E296" s="66"/>
      <c r="F296" s="66"/>
      <c r="G296" s="66"/>
      <c r="H296" s="66"/>
      <c r="I296" s="66"/>
    </row>
    <row r="297" spans="1:9" ht="12.75">
      <c r="A297" s="66"/>
      <c r="B297" s="66"/>
      <c r="C297" s="66"/>
      <c r="D297" s="66"/>
      <c r="E297" s="66"/>
      <c r="F297" s="66"/>
      <c r="G297" s="66"/>
      <c r="H297" s="66"/>
      <c r="I297" s="66"/>
    </row>
    <row r="298" spans="1:9" ht="12.75">
      <c r="A298" s="66"/>
      <c r="B298" s="66"/>
      <c r="C298" s="66"/>
      <c r="D298" s="66"/>
      <c r="E298" s="66"/>
      <c r="F298" s="66"/>
      <c r="G298" s="66"/>
      <c r="H298" s="66"/>
      <c r="I298" s="66"/>
    </row>
    <row r="299" spans="1:9" ht="12.75">
      <c r="A299" s="66"/>
      <c r="B299" s="66"/>
      <c r="C299" s="66"/>
      <c r="D299" s="66"/>
      <c r="E299" s="66"/>
      <c r="F299" s="66"/>
      <c r="G299" s="66"/>
      <c r="H299" s="66"/>
      <c r="I299" s="66"/>
    </row>
    <row r="300" spans="1:9" ht="12.75">
      <c r="A300" s="66"/>
      <c r="B300" s="66"/>
      <c r="C300" s="66"/>
      <c r="D300" s="66"/>
      <c r="E300" s="66"/>
      <c r="F300" s="66"/>
      <c r="G300" s="66"/>
      <c r="H300" s="66"/>
      <c r="I300" s="66"/>
    </row>
    <row r="301" spans="1:9" ht="12.75">
      <c r="A301" s="66"/>
      <c r="B301" s="66"/>
      <c r="C301" s="66"/>
      <c r="D301" s="66"/>
      <c r="E301" s="66"/>
      <c r="F301" s="66"/>
      <c r="G301" s="66"/>
      <c r="H301" s="66"/>
      <c r="I301" s="66"/>
    </row>
    <row r="302" spans="1:9" ht="12.75">
      <c r="A302" s="66"/>
      <c r="B302" s="66"/>
      <c r="C302" s="66"/>
      <c r="D302" s="66"/>
      <c r="E302" s="66"/>
      <c r="F302" s="66"/>
      <c r="G302" s="66"/>
      <c r="H302" s="66"/>
      <c r="I302" s="66"/>
    </row>
    <row r="303" spans="1:9" ht="12.75">
      <c r="A303" s="66"/>
      <c r="B303" s="66"/>
      <c r="C303" s="66"/>
      <c r="D303" s="66"/>
      <c r="E303" s="66"/>
      <c r="F303" s="66"/>
      <c r="G303" s="66"/>
      <c r="H303" s="66"/>
      <c r="I303" s="66"/>
    </row>
    <row r="304" spans="1:9" ht="12.75">
      <c r="A304" s="66"/>
      <c r="B304" s="66"/>
      <c r="C304" s="66"/>
      <c r="D304" s="66"/>
      <c r="E304" s="66"/>
      <c r="F304" s="66"/>
      <c r="G304" s="66"/>
      <c r="H304" s="66"/>
      <c r="I304" s="66"/>
    </row>
    <row r="305" spans="1:9" ht="12.75">
      <c r="A305" s="66"/>
      <c r="B305" s="66"/>
      <c r="C305" s="66"/>
      <c r="D305" s="66"/>
      <c r="E305" s="66"/>
      <c r="F305" s="66"/>
      <c r="G305" s="66"/>
      <c r="H305" s="66"/>
      <c r="I305" s="66"/>
    </row>
    <row r="306" spans="1:9" ht="12.75">
      <c r="A306" s="66"/>
      <c r="B306" s="66"/>
      <c r="C306" s="66"/>
      <c r="D306" s="66"/>
      <c r="E306" s="66"/>
      <c r="F306" s="66"/>
      <c r="G306" s="66"/>
      <c r="H306" s="66"/>
      <c r="I306" s="66"/>
    </row>
    <row r="307" spans="1:9" ht="12.75">
      <c r="A307" s="66"/>
      <c r="B307" s="66"/>
      <c r="C307" s="66"/>
      <c r="D307" s="66"/>
      <c r="E307" s="66"/>
      <c r="F307" s="66"/>
      <c r="G307" s="66"/>
      <c r="H307" s="66"/>
      <c r="I307" s="66"/>
    </row>
    <row r="308" spans="1:9" ht="12.75">
      <c r="A308" s="66"/>
      <c r="B308" s="66"/>
      <c r="C308" s="66"/>
      <c r="D308" s="66"/>
      <c r="E308" s="66"/>
      <c r="F308" s="66"/>
      <c r="G308" s="66"/>
      <c r="H308" s="66"/>
      <c r="I308" s="66"/>
    </row>
    <row r="309" spans="1:9" ht="12.75">
      <c r="A309" s="66"/>
      <c r="B309" s="66"/>
      <c r="C309" s="66"/>
      <c r="D309" s="66"/>
      <c r="E309" s="66"/>
      <c r="F309" s="66"/>
      <c r="G309" s="66"/>
      <c r="H309" s="66"/>
      <c r="I309" s="66"/>
    </row>
    <row r="310" spans="1:9" ht="12.75">
      <c r="A310" s="66"/>
      <c r="B310" s="66"/>
      <c r="C310" s="66"/>
      <c r="D310" s="66"/>
      <c r="E310" s="66"/>
      <c r="F310" s="66"/>
      <c r="G310" s="66"/>
      <c r="H310" s="66"/>
      <c r="I310" s="66"/>
    </row>
    <row r="311" spans="1:9" ht="12.75">
      <c r="A311" s="66"/>
      <c r="B311" s="66"/>
      <c r="C311" s="66"/>
      <c r="D311" s="66"/>
      <c r="E311" s="66"/>
      <c r="F311" s="66"/>
      <c r="G311" s="66"/>
      <c r="H311" s="66"/>
      <c r="I311" s="66"/>
    </row>
    <row r="312" spans="1:9" ht="12.75">
      <c r="A312" s="66"/>
      <c r="B312" s="66"/>
      <c r="C312" s="66"/>
      <c r="D312" s="66"/>
      <c r="E312" s="66"/>
      <c r="F312" s="66"/>
      <c r="G312" s="66"/>
      <c r="H312" s="66"/>
      <c r="I312" s="66"/>
    </row>
    <row r="313" spans="1:9" ht="12.75">
      <c r="A313" s="66"/>
      <c r="B313" s="66"/>
      <c r="C313" s="66"/>
      <c r="D313" s="66"/>
      <c r="E313" s="66"/>
      <c r="F313" s="66"/>
      <c r="G313" s="66"/>
      <c r="H313" s="66"/>
      <c r="I313" s="66"/>
    </row>
    <row r="314" spans="1:9" ht="12.75">
      <c r="A314" s="66"/>
      <c r="B314" s="66"/>
      <c r="C314" s="66"/>
      <c r="D314" s="66"/>
      <c r="E314" s="66"/>
      <c r="F314" s="66"/>
      <c r="G314" s="66"/>
      <c r="H314" s="66"/>
      <c r="I314" s="66"/>
    </row>
    <row r="315" spans="1:9" ht="12.75">
      <c r="A315" s="66"/>
      <c r="B315" s="66"/>
      <c r="C315" s="66"/>
      <c r="D315" s="66"/>
      <c r="E315" s="66"/>
      <c r="F315" s="66"/>
      <c r="G315" s="66"/>
      <c r="H315" s="66"/>
      <c r="I315" s="66"/>
    </row>
    <row r="316" spans="1:9" ht="12.75">
      <c r="A316" s="66"/>
      <c r="B316" s="66"/>
      <c r="C316" s="66"/>
      <c r="D316" s="66"/>
      <c r="E316" s="66"/>
      <c r="F316" s="66"/>
      <c r="G316" s="66"/>
      <c r="H316" s="66"/>
      <c r="I316" s="66"/>
    </row>
    <row r="317" spans="1:9" ht="12.75">
      <c r="A317" s="66"/>
      <c r="B317" s="66"/>
      <c r="C317" s="66"/>
      <c r="D317" s="66"/>
      <c r="E317" s="66"/>
      <c r="F317" s="66"/>
      <c r="G317" s="66"/>
      <c r="H317" s="66"/>
      <c r="I317" s="66"/>
    </row>
    <row r="318" spans="1:9" ht="12.75">
      <c r="A318" s="66"/>
      <c r="B318" s="66"/>
      <c r="C318" s="66"/>
      <c r="D318" s="66"/>
      <c r="E318" s="66"/>
      <c r="F318" s="66"/>
      <c r="G318" s="66"/>
      <c r="H318" s="66"/>
      <c r="I318" s="66"/>
    </row>
    <row r="319" spans="1:9" ht="12.75">
      <c r="A319" s="66"/>
      <c r="B319" s="66"/>
      <c r="C319" s="66"/>
      <c r="D319" s="66"/>
      <c r="E319" s="66"/>
      <c r="F319" s="66"/>
      <c r="G319" s="66"/>
      <c r="H319" s="66"/>
      <c r="I319" s="66"/>
    </row>
    <row r="320" spans="1:9" ht="12.75">
      <c r="A320" s="66"/>
      <c r="B320" s="66"/>
      <c r="C320" s="66"/>
      <c r="D320" s="66"/>
      <c r="E320" s="66"/>
      <c r="F320" s="66"/>
      <c r="G320" s="66"/>
      <c r="H320" s="66"/>
      <c r="I320" s="66"/>
    </row>
    <row r="321" spans="1:9" ht="12.75">
      <c r="A321" s="66"/>
      <c r="B321" s="66"/>
      <c r="C321" s="66"/>
      <c r="D321" s="66"/>
      <c r="E321" s="66"/>
      <c r="F321" s="66"/>
      <c r="G321" s="66"/>
      <c r="H321" s="66"/>
      <c r="I321" s="66"/>
    </row>
    <row r="322" spans="1:9" ht="12.75">
      <c r="A322" s="66"/>
      <c r="B322" s="66"/>
      <c r="C322" s="66"/>
      <c r="D322" s="66"/>
      <c r="E322" s="66"/>
      <c r="F322" s="66"/>
      <c r="G322" s="66"/>
      <c r="H322" s="66"/>
      <c r="I322" s="66"/>
    </row>
    <row r="323" spans="1:9" ht="12.75">
      <c r="A323" s="66"/>
      <c r="B323" s="66"/>
      <c r="C323" s="66"/>
      <c r="D323" s="66"/>
      <c r="E323" s="66"/>
      <c r="F323" s="66"/>
      <c r="G323" s="66"/>
      <c r="H323" s="66"/>
      <c r="I323" s="66"/>
    </row>
    <row r="324" spans="1:9" ht="12.75">
      <c r="A324" s="66"/>
      <c r="B324" s="66"/>
      <c r="C324" s="66"/>
      <c r="D324" s="66"/>
      <c r="E324" s="66"/>
      <c r="F324" s="66"/>
      <c r="G324" s="66"/>
      <c r="H324" s="66"/>
      <c r="I324" s="66"/>
    </row>
    <row r="325" spans="1:9" ht="12.75">
      <c r="A325" s="66"/>
      <c r="B325" s="66"/>
      <c r="C325" s="66"/>
      <c r="D325" s="66"/>
      <c r="E325" s="66"/>
      <c r="F325" s="66"/>
      <c r="G325" s="66"/>
      <c r="H325" s="66"/>
      <c r="I325" s="66"/>
    </row>
    <row r="326" spans="1:9" ht="12.75">
      <c r="A326" s="66"/>
      <c r="B326" s="66"/>
      <c r="C326" s="66"/>
      <c r="D326" s="66"/>
      <c r="E326" s="66"/>
      <c r="F326" s="66"/>
      <c r="G326" s="66"/>
      <c r="H326" s="66"/>
      <c r="I326" s="66"/>
    </row>
    <row r="327" spans="1:9" ht="12.75">
      <c r="A327" s="66"/>
      <c r="B327" s="66"/>
      <c r="C327" s="66"/>
      <c r="D327" s="66"/>
      <c r="E327" s="66"/>
      <c r="F327" s="66"/>
      <c r="G327" s="66"/>
      <c r="H327" s="66"/>
      <c r="I327" s="66"/>
    </row>
    <row r="328" spans="1:9" ht="12.75">
      <c r="A328" s="66"/>
      <c r="B328" s="66"/>
      <c r="C328" s="66"/>
      <c r="D328" s="66"/>
      <c r="E328" s="66"/>
      <c r="F328" s="66"/>
      <c r="G328" s="66"/>
      <c r="H328" s="66"/>
      <c r="I328" s="66"/>
    </row>
    <row r="329" spans="1:9" ht="12.75">
      <c r="A329" s="66"/>
      <c r="B329" s="66"/>
      <c r="C329" s="66"/>
      <c r="D329" s="66"/>
      <c r="E329" s="66"/>
      <c r="F329" s="66"/>
      <c r="G329" s="66"/>
      <c r="H329" s="66"/>
      <c r="I329" s="66"/>
    </row>
    <row r="330" spans="1:9" ht="12.75">
      <c r="A330" s="66"/>
      <c r="B330" s="66"/>
      <c r="C330" s="66"/>
      <c r="D330" s="66"/>
      <c r="E330" s="66"/>
      <c r="F330" s="66"/>
      <c r="G330" s="66"/>
      <c r="H330" s="66"/>
      <c r="I330" s="66"/>
    </row>
    <row r="331" spans="1:9" ht="12.75">
      <c r="A331" s="66"/>
      <c r="B331" s="66"/>
      <c r="C331" s="66"/>
      <c r="D331" s="66"/>
      <c r="E331" s="66"/>
      <c r="F331" s="66"/>
      <c r="G331" s="66"/>
      <c r="H331" s="66"/>
      <c r="I331" s="66"/>
    </row>
    <row r="332" spans="1:9" ht="12.75">
      <c r="A332" s="66"/>
      <c r="B332" s="66"/>
      <c r="C332" s="66"/>
      <c r="D332" s="66"/>
      <c r="E332" s="66"/>
      <c r="F332" s="66"/>
      <c r="G332" s="66"/>
      <c r="H332" s="66"/>
      <c r="I332" s="66"/>
    </row>
    <row r="333" spans="1:9" ht="12.75">
      <c r="A333" s="66"/>
      <c r="B333" s="66"/>
      <c r="C333" s="66"/>
      <c r="D333" s="66"/>
      <c r="E333" s="66"/>
      <c r="F333" s="66"/>
      <c r="G333" s="66"/>
      <c r="H333" s="66"/>
      <c r="I333" s="66"/>
    </row>
    <row r="334" spans="1:9" ht="12.75">
      <c r="A334" s="66"/>
      <c r="B334" s="66"/>
      <c r="C334" s="66"/>
      <c r="D334" s="66"/>
      <c r="E334" s="66"/>
      <c r="F334" s="66"/>
      <c r="G334" s="66"/>
      <c r="H334" s="66"/>
      <c r="I334" s="66"/>
    </row>
    <row r="335" spans="1:9" ht="12.75">
      <c r="A335" s="66"/>
      <c r="B335" s="66"/>
      <c r="C335" s="66"/>
      <c r="D335" s="66"/>
      <c r="E335" s="66"/>
      <c r="F335" s="66"/>
      <c r="G335" s="66"/>
      <c r="H335" s="66"/>
      <c r="I335" s="66"/>
    </row>
    <row r="336" spans="1:9" ht="12.75">
      <c r="A336" s="66"/>
      <c r="B336" s="66"/>
      <c r="C336" s="66"/>
      <c r="D336" s="66"/>
      <c r="E336" s="66"/>
      <c r="F336" s="66"/>
      <c r="G336" s="66"/>
      <c r="H336" s="66"/>
      <c r="I336" s="66"/>
    </row>
    <row r="337" spans="1:9" ht="12.75">
      <c r="A337" s="66"/>
      <c r="B337" s="66"/>
      <c r="C337" s="66"/>
      <c r="D337" s="66"/>
      <c r="E337" s="66"/>
      <c r="F337" s="66"/>
      <c r="G337" s="66"/>
      <c r="H337" s="66"/>
      <c r="I337" s="66"/>
    </row>
    <row r="338" spans="1:9" ht="12.75">
      <c r="A338" s="66"/>
      <c r="B338" s="66"/>
      <c r="C338" s="66"/>
      <c r="D338" s="66"/>
      <c r="E338" s="66"/>
      <c r="F338" s="66"/>
      <c r="G338" s="66"/>
      <c r="H338" s="66"/>
      <c r="I338" s="66"/>
    </row>
    <row r="339" spans="1:9" ht="12.75">
      <c r="A339" s="66"/>
      <c r="B339" s="66"/>
      <c r="C339" s="66"/>
      <c r="D339" s="66"/>
      <c r="E339" s="66"/>
      <c r="F339" s="66"/>
      <c r="G339" s="66"/>
      <c r="H339" s="66"/>
      <c r="I339" s="66"/>
    </row>
    <row r="340" spans="1:9" ht="12.75">
      <c r="A340" s="66"/>
      <c r="B340" s="66"/>
      <c r="C340" s="66"/>
      <c r="D340" s="66"/>
      <c r="E340" s="66"/>
      <c r="F340" s="66"/>
      <c r="G340" s="66"/>
      <c r="H340" s="66"/>
      <c r="I340" s="66"/>
    </row>
    <row r="341" spans="1:9" ht="12.75">
      <c r="A341" s="66"/>
      <c r="B341" s="66"/>
      <c r="C341" s="66"/>
      <c r="D341" s="66"/>
      <c r="E341" s="66"/>
      <c r="F341" s="66"/>
      <c r="G341" s="66"/>
      <c r="H341" s="66"/>
      <c r="I341" s="66"/>
    </row>
    <row r="342" spans="1:9" ht="12.75">
      <c r="A342" s="66"/>
      <c r="B342" s="66"/>
      <c r="C342" s="66"/>
      <c r="D342" s="66"/>
      <c r="E342" s="66"/>
      <c r="F342" s="66"/>
      <c r="G342" s="66"/>
      <c r="H342" s="66"/>
      <c r="I342" s="66"/>
    </row>
    <row r="343" spans="1:9" ht="12.75">
      <c r="A343" s="66"/>
      <c r="B343" s="66"/>
      <c r="C343" s="66"/>
      <c r="D343" s="66"/>
      <c r="E343" s="66"/>
      <c r="F343" s="66"/>
      <c r="G343" s="66"/>
      <c r="H343" s="66"/>
      <c r="I343" s="66"/>
    </row>
    <row r="344" spans="1:9" ht="12.75">
      <c r="A344" s="66"/>
      <c r="B344" s="66"/>
      <c r="C344" s="66"/>
      <c r="D344" s="66"/>
      <c r="E344" s="66"/>
      <c r="F344" s="66"/>
      <c r="G344" s="66"/>
      <c r="H344" s="66"/>
      <c r="I344" s="66"/>
    </row>
    <row r="345" spans="1:9" ht="12.75">
      <c r="A345" s="66"/>
      <c r="B345" s="66"/>
      <c r="C345" s="66"/>
      <c r="D345" s="66"/>
      <c r="E345" s="66"/>
      <c r="F345" s="66"/>
      <c r="G345" s="66"/>
      <c r="H345" s="66"/>
      <c r="I345" s="66"/>
    </row>
    <row r="346" spans="1:9" ht="12.75">
      <c r="A346" s="66"/>
      <c r="B346" s="66"/>
      <c r="C346" s="66"/>
      <c r="D346" s="66"/>
      <c r="E346" s="66"/>
      <c r="F346" s="66"/>
      <c r="G346" s="66"/>
      <c r="H346" s="66"/>
      <c r="I346" s="66"/>
    </row>
    <row r="347" spans="1:9" ht="12.75">
      <c r="A347" s="66"/>
      <c r="B347" s="66"/>
      <c r="C347" s="66"/>
      <c r="D347" s="66"/>
      <c r="E347" s="66"/>
      <c r="F347" s="66"/>
      <c r="G347" s="66"/>
      <c r="H347" s="66"/>
      <c r="I347" s="66"/>
    </row>
    <row r="348" spans="1:9" ht="12.75">
      <c r="A348" s="66"/>
      <c r="B348" s="66"/>
      <c r="C348" s="66"/>
      <c r="D348" s="66"/>
      <c r="E348" s="66"/>
      <c r="F348" s="66"/>
      <c r="G348" s="66"/>
      <c r="H348" s="66"/>
      <c r="I348" s="66"/>
    </row>
    <row r="349" spans="1:9" ht="12.75">
      <c r="A349" s="66"/>
      <c r="B349" s="66"/>
      <c r="C349" s="66"/>
      <c r="D349" s="66"/>
      <c r="E349" s="66"/>
      <c r="F349" s="66"/>
      <c r="G349" s="66"/>
      <c r="H349" s="66"/>
      <c r="I349" s="66"/>
    </row>
    <row r="350" spans="1:9" ht="12.75">
      <c r="A350" s="66"/>
      <c r="B350" s="66"/>
      <c r="C350" s="66"/>
      <c r="D350" s="66"/>
      <c r="E350" s="66"/>
      <c r="F350" s="66"/>
      <c r="G350" s="66"/>
      <c r="H350" s="66"/>
      <c r="I350" s="66"/>
    </row>
    <row r="351" spans="1:9" ht="12.75">
      <c r="A351" s="66"/>
      <c r="B351" s="66"/>
      <c r="C351" s="66"/>
      <c r="D351" s="66"/>
      <c r="E351" s="66"/>
      <c r="F351" s="66"/>
      <c r="G351" s="66"/>
      <c r="H351" s="66"/>
      <c r="I351" s="66"/>
    </row>
    <row r="352" spans="1:9" ht="12.75">
      <c r="A352" s="66"/>
      <c r="B352" s="66"/>
      <c r="C352" s="66"/>
      <c r="D352" s="66"/>
      <c r="E352" s="66"/>
      <c r="F352" s="66"/>
      <c r="G352" s="66"/>
      <c r="H352" s="66"/>
      <c r="I352" s="66"/>
    </row>
    <row r="353" spans="1:9" ht="12.75">
      <c r="A353" s="66"/>
      <c r="B353" s="66"/>
      <c r="C353" s="66"/>
      <c r="D353" s="66"/>
      <c r="E353" s="66"/>
      <c r="F353" s="66"/>
      <c r="G353" s="66"/>
      <c r="H353" s="66"/>
      <c r="I353" s="66"/>
    </row>
    <row r="354" spans="1:9" ht="12.75">
      <c r="A354" s="66"/>
      <c r="B354" s="66"/>
      <c r="C354" s="66"/>
      <c r="D354" s="66"/>
      <c r="E354" s="66"/>
      <c r="F354" s="66"/>
      <c r="G354" s="66"/>
      <c r="H354" s="66"/>
      <c r="I354" s="66"/>
    </row>
    <row r="355" spans="1:9" ht="12.75">
      <c r="A355" s="66"/>
      <c r="B355" s="66"/>
      <c r="C355" s="66"/>
      <c r="D355" s="66"/>
      <c r="E355" s="66"/>
      <c r="F355" s="66"/>
      <c r="G355" s="66"/>
      <c r="H355" s="66"/>
      <c r="I355" s="66"/>
    </row>
    <row r="356" spans="1:9" ht="12.75">
      <c r="A356" s="66"/>
      <c r="B356" s="66"/>
      <c r="C356" s="66"/>
      <c r="D356" s="66"/>
      <c r="E356" s="66"/>
      <c r="F356" s="66"/>
      <c r="G356" s="66"/>
      <c r="H356" s="66"/>
      <c r="I356" s="66"/>
    </row>
    <row r="357" spans="1:9" ht="12.75">
      <c r="A357" s="66"/>
      <c r="B357" s="66"/>
      <c r="C357" s="66"/>
      <c r="D357" s="66"/>
      <c r="E357" s="66"/>
      <c r="F357" s="66"/>
      <c r="G357" s="66"/>
      <c r="H357" s="66"/>
      <c r="I357" s="66"/>
    </row>
    <row r="358" spans="1:9" ht="12.75">
      <c r="A358" s="66"/>
      <c r="B358" s="66"/>
      <c r="C358" s="66"/>
      <c r="D358" s="66"/>
      <c r="E358" s="66"/>
      <c r="F358" s="66"/>
      <c r="G358" s="66"/>
      <c r="H358" s="66"/>
      <c r="I358" s="66"/>
    </row>
    <row r="359" spans="1:9" ht="12.75">
      <c r="A359" s="66"/>
      <c r="B359" s="66"/>
      <c r="C359" s="66"/>
      <c r="D359" s="66"/>
      <c r="E359" s="66"/>
      <c r="F359" s="66"/>
      <c r="G359" s="66"/>
      <c r="H359" s="66"/>
      <c r="I359" s="66"/>
    </row>
    <row r="360" spans="1:9" ht="12.75">
      <c r="A360" s="66"/>
      <c r="B360" s="66"/>
      <c r="C360" s="66"/>
      <c r="D360" s="66"/>
      <c r="E360" s="66"/>
      <c r="F360" s="66"/>
      <c r="G360" s="66"/>
      <c r="H360" s="66"/>
      <c r="I360" s="66"/>
    </row>
    <row r="361" spans="1:9" ht="12.75">
      <c r="A361" s="66"/>
      <c r="B361" s="66"/>
      <c r="C361" s="66"/>
      <c r="D361" s="66"/>
      <c r="E361" s="66"/>
      <c r="F361" s="66"/>
      <c r="G361" s="66"/>
      <c r="H361" s="66"/>
      <c r="I361" s="66"/>
    </row>
    <row r="362" spans="1:9" ht="12.75">
      <c r="A362" s="66"/>
      <c r="B362" s="66"/>
      <c r="C362" s="66"/>
      <c r="D362" s="66"/>
      <c r="E362" s="66"/>
      <c r="F362" s="66"/>
      <c r="G362" s="66"/>
      <c r="H362" s="66"/>
      <c r="I362" s="66"/>
    </row>
    <row r="363" spans="1:9" ht="12.75">
      <c r="A363" s="66"/>
      <c r="B363" s="66"/>
      <c r="C363" s="66"/>
      <c r="D363" s="66"/>
      <c r="E363" s="66"/>
      <c r="F363" s="66"/>
      <c r="G363" s="66"/>
      <c r="H363" s="66"/>
      <c r="I363" s="66"/>
    </row>
    <row r="364" spans="1:9" ht="12.75">
      <c r="A364" s="66"/>
      <c r="B364" s="66"/>
      <c r="C364" s="66"/>
      <c r="D364" s="66"/>
      <c r="E364" s="66"/>
      <c r="F364" s="66"/>
      <c r="G364" s="66"/>
      <c r="H364" s="66"/>
      <c r="I364" s="66"/>
    </row>
    <row r="365" spans="1:9" ht="12.75">
      <c r="A365" s="66"/>
      <c r="B365" s="66"/>
      <c r="C365" s="66"/>
      <c r="D365" s="66"/>
      <c r="E365" s="66"/>
      <c r="F365" s="66"/>
      <c r="G365" s="66"/>
      <c r="H365" s="66"/>
      <c r="I365" s="66"/>
    </row>
    <row r="366" spans="1:9" ht="12.75">
      <c r="A366" s="66"/>
      <c r="B366" s="66"/>
      <c r="C366" s="66"/>
      <c r="D366" s="66"/>
      <c r="E366" s="66"/>
      <c r="F366" s="66"/>
      <c r="G366" s="66"/>
      <c r="H366" s="66"/>
      <c r="I366" s="66"/>
    </row>
    <row r="367" spans="1:9" ht="12.75">
      <c r="A367" s="66"/>
      <c r="B367" s="66"/>
      <c r="C367" s="66"/>
      <c r="D367" s="66"/>
      <c r="E367" s="66"/>
      <c r="F367" s="66"/>
      <c r="G367" s="66"/>
      <c r="H367" s="66"/>
      <c r="I367" s="66"/>
    </row>
    <row r="368" spans="1:9" ht="12.75">
      <c r="A368" s="66"/>
      <c r="B368" s="66"/>
      <c r="C368" s="66"/>
      <c r="D368" s="66"/>
      <c r="E368" s="66"/>
      <c r="F368" s="66"/>
      <c r="G368" s="66"/>
      <c r="H368" s="66"/>
      <c r="I368" s="66"/>
    </row>
    <row r="369" spans="1:9" ht="12.75">
      <c r="A369" s="66"/>
      <c r="B369" s="66"/>
      <c r="C369" s="66"/>
      <c r="D369" s="66"/>
      <c r="E369" s="66"/>
      <c r="F369" s="66"/>
      <c r="G369" s="66"/>
      <c r="H369" s="66"/>
      <c r="I369" s="66"/>
    </row>
    <row r="370" spans="1:9" ht="12.75">
      <c r="A370" s="66"/>
      <c r="B370" s="66"/>
      <c r="C370" s="66"/>
      <c r="D370" s="66"/>
      <c r="E370" s="66"/>
      <c r="F370" s="66"/>
      <c r="G370" s="66"/>
      <c r="H370" s="66"/>
      <c r="I370" s="66"/>
    </row>
    <row r="371" spans="1:9" ht="12.75">
      <c r="A371" s="66"/>
      <c r="B371" s="66"/>
      <c r="C371" s="66"/>
      <c r="D371" s="66"/>
      <c r="E371" s="66"/>
      <c r="F371" s="66"/>
      <c r="G371" s="66"/>
      <c r="H371" s="66"/>
      <c r="I371" s="66"/>
    </row>
    <row r="372" spans="1:9" ht="12.75">
      <c r="A372" s="66"/>
      <c r="B372" s="66"/>
      <c r="C372" s="66"/>
      <c r="D372" s="66"/>
      <c r="E372" s="66"/>
      <c r="F372" s="66"/>
      <c r="G372" s="66"/>
      <c r="H372" s="66"/>
      <c r="I372" s="66"/>
    </row>
    <row r="373" spans="1:9" ht="12.75">
      <c r="A373" s="66"/>
      <c r="B373" s="66"/>
      <c r="C373" s="66"/>
      <c r="D373" s="66"/>
      <c r="E373" s="66"/>
      <c r="F373" s="66"/>
      <c r="G373" s="66"/>
      <c r="H373" s="66"/>
      <c r="I373" s="66"/>
    </row>
    <row r="374" spans="1:9" ht="12.75">
      <c r="A374" s="66"/>
      <c r="B374" s="66"/>
      <c r="C374" s="66"/>
      <c r="D374" s="66"/>
      <c r="E374" s="66"/>
      <c r="F374" s="66"/>
      <c r="G374" s="66"/>
      <c r="H374" s="66"/>
      <c r="I374" s="66"/>
    </row>
    <row r="375" spans="1:9" ht="12.75">
      <c r="A375" s="66"/>
      <c r="B375" s="66"/>
      <c r="C375" s="66"/>
      <c r="D375" s="66"/>
      <c r="E375" s="66"/>
      <c r="F375" s="66"/>
      <c r="G375" s="66"/>
      <c r="H375" s="66"/>
      <c r="I375" s="66"/>
    </row>
    <row r="376" spans="1:9" ht="12.75">
      <c r="A376" s="66"/>
      <c r="B376" s="66"/>
      <c r="C376" s="66"/>
      <c r="D376" s="66"/>
      <c r="E376" s="66"/>
      <c r="F376" s="66"/>
      <c r="G376" s="66"/>
      <c r="H376" s="66"/>
      <c r="I376" s="66"/>
    </row>
    <row r="377" spans="1:9" ht="12.75">
      <c r="A377" s="66"/>
      <c r="B377" s="66"/>
      <c r="C377" s="66"/>
      <c r="D377" s="66"/>
      <c r="E377" s="66"/>
      <c r="F377" s="66"/>
      <c r="G377" s="66"/>
      <c r="H377" s="66"/>
      <c r="I377" s="66"/>
    </row>
    <row r="378" spans="1:9" ht="12.75">
      <c r="A378" s="66"/>
      <c r="B378" s="66"/>
      <c r="C378" s="66"/>
      <c r="D378" s="66"/>
      <c r="E378" s="66"/>
      <c r="F378" s="66"/>
      <c r="G378" s="66"/>
      <c r="H378" s="66"/>
      <c r="I378" s="66"/>
    </row>
    <row r="379" spans="1:9" ht="12.75">
      <c r="A379" s="66"/>
      <c r="B379" s="66"/>
      <c r="C379" s="66"/>
      <c r="D379" s="66"/>
      <c r="E379" s="66"/>
      <c r="F379" s="66"/>
      <c r="G379" s="66"/>
      <c r="H379" s="66"/>
      <c r="I379" s="66"/>
    </row>
    <row r="380" spans="1:9" ht="12.75">
      <c r="A380" s="66"/>
      <c r="B380" s="66"/>
      <c r="C380" s="66"/>
      <c r="D380" s="66"/>
      <c r="E380" s="66"/>
      <c r="F380" s="66"/>
      <c r="G380" s="66"/>
      <c r="H380" s="66"/>
      <c r="I380" s="66"/>
    </row>
    <row r="381" spans="1:9" ht="12.75">
      <c r="A381" s="66"/>
      <c r="B381" s="66"/>
      <c r="C381" s="66"/>
      <c r="D381" s="66"/>
      <c r="E381" s="66"/>
      <c r="F381" s="66"/>
      <c r="G381" s="66"/>
      <c r="H381" s="66"/>
      <c r="I381" s="66"/>
    </row>
    <row r="382" spans="1:9" ht="12.75">
      <c r="A382" s="66"/>
      <c r="B382" s="66"/>
      <c r="C382" s="66"/>
      <c r="D382" s="66"/>
      <c r="E382" s="66"/>
      <c r="F382" s="66"/>
      <c r="G382" s="66"/>
      <c r="H382" s="66"/>
      <c r="I382" s="66"/>
    </row>
    <row r="383" spans="1:9" ht="12.75">
      <c r="A383" s="66"/>
      <c r="B383" s="66"/>
      <c r="C383" s="66"/>
      <c r="D383" s="66"/>
      <c r="E383" s="66"/>
      <c r="F383" s="66"/>
      <c r="G383" s="66"/>
      <c r="H383" s="66"/>
      <c r="I383" s="66"/>
    </row>
    <row r="384" spans="1:9" ht="12.75">
      <c r="A384" s="66"/>
      <c r="B384" s="66"/>
      <c r="C384" s="66"/>
      <c r="D384" s="66"/>
      <c r="E384" s="66"/>
      <c r="F384" s="66"/>
      <c r="G384" s="66"/>
      <c r="H384" s="66"/>
      <c r="I384" s="66"/>
    </row>
    <row r="385" spans="1:9" ht="12.75">
      <c r="A385" s="66"/>
      <c r="B385" s="66"/>
      <c r="C385" s="66"/>
      <c r="D385" s="66"/>
      <c r="E385" s="66"/>
      <c r="F385" s="66"/>
      <c r="G385" s="66"/>
      <c r="H385" s="66"/>
      <c r="I385" s="66"/>
    </row>
    <row r="386" spans="1:9" ht="12.75">
      <c r="A386" s="66"/>
      <c r="B386" s="66"/>
      <c r="C386" s="66"/>
      <c r="D386" s="66"/>
      <c r="E386" s="66"/>
      <c r="F386" s="66"/>
      <c r="G386" s="66"/>
      <c r="H386" s="66"/>
      <c r="I386" s="66"/>
    </row>
    <row r="387" spans="1:9" ht="12.75">
      <c r="A387" s="66"/>
      <c r="B387" s="66"/>
      <c r="C387" s="66"/>
      <c r="D387" s="66"/>
      <c r="E387" s="66"/>
      <c r="F387" s="66"/>
      <c r="G387" s="66"/>
      <c r="H387" s="66"/>
      <c r="I387" s="66"/>
    </row>
    <row r="388" spans="1:9" ht="12.75">
      <c r="A388" s="66"/>
      <c r="B388" s="66"/>
      <c r="C388" s="66"/>
      <c r="D388" s="66"/>
      <c r="E388" s="66"/>
      <c r="F388" s="66"/>
      <c r="G388" s="66"/>
      <c r="H388" s="66"/>
      <c r="I388" s="66"/>
    </row>
    <row r="389" spans="1:9" ht="12.75">
      <c r="A389" s="66"/>
      <c r="B389" s="66"/>
      <c r="C389" s="66"/>
      <c r="D389" s="66"/>
      <c r="E389" s="66"/>
      <c r="F389" s="66"/>
      <c r="G389" s="66"/>
      <c r="H389" s="66"/>
      <c r="I389" s="66"/>
    </row>
    <row r="390" spans="1:9" ht="12.75">
      <c r="A390" s="66"/>
      <c r="B390" s="66"/>
      <c r="C390" s="66"/>
      <c r="D390" s="66"/>
      <c r="E390" s="66"/>
      <c r="F390" s="66"/>
      <c r="G390" s="66"/>
      <c r="H390" s="66"/>
      <c r="I390" s="66"/>
    </row>
    <row r="391" spans="1:9" ht="12.75">
      <c r="A391" s="66"/>
      <c r="B391" s="66"/>
      <c r="C391" s="66"/>
      <c r="D391" s="66"/>
      <c r="E391" s="66"/>
      <c r="F391" s="66"/>
      <c r="G391" s="66"/>
      <c r="H391" s="66"/>
      <c r="I391" s="66"/>
    </row>
    <row r="392" spans="1:9" ht="12.75">
      <c r="A392" s="66"/>
      <c r="B392" s="66"/>
      <c r="C392" s="66"/>
      <c r="D392" s="66"/>
      <c r="E392" s="66"/>
      <c r="F392" s="66"/>
      <c r="G392" s="66"/>
      <c r="H392" s="66"/>
      <c r="I392" s="66"/>
    </row>
    <row r="393" spans="1:9" ht="12.75">
      <c r="A393" s="66"/>
      <c r="B393" s="66"/>
      <c r="C393" s="66"/>
      <c r="D393" s="66"/>
      <c r="E393" s="66"/>
      <c r="F393" s="66"/>
      <c r="G393" s="66"/>
      <c r="H393" s="66"/>
      <c r="I393" s="66"/>
    </row>
    <row r="394" spans="1:9" ht="12.75">
      <c r="A394" s="66"/>
      <c r="B394" s="66"/>
      <c r="C394" s="66"/>
      <c r="D394" s="66"/>
      <c r="E394" s="66"/>
      <c r="F394" s="66"/>
      <c r="G394" s="66"/>
      <c r="H394" s="66"/>
      <c r="I394" s="66"/>
    </row>
    <row r="395" spans="1:9" ht="12.75">
      <c r="A395" s="66"/>
      <c r="B395" s="66"/>
      <c r="C395" s="66"/>
      <c r="D395" s="66"/>
      <c r="E395" s="66"/>
      <c r="F395" s="66"/>
      <c r="G395" s="66"/>
      <c r="H395" s="66"/>
      <c r="I395" s="66"/>
    </row>
    <row r="396" spans="1:9" ht="12.75">
      <c r="A396" s="66"/>
      <c r="B396" s="66"/>
      <c r="C396" s="66"/>
      <c r="D396" s="66"/>
      <c r="E396" s="66"/>
      <c r="F396" s="66"/>
      <c r="G396" s="66"/>
      <c r="H396" s="66"/>
      <c r="I396" s="66"/>
    </row>
    <row r="397" spans="1:9" ht="12.75">
      <c r="A397" s="66"/>
      <c r="B397" s="66"/>
      <c r="C397" s="66"/>
      <c r="D397" s="66"/>
      <c r="E397" s="66"/>
      <c r="F397" s="66"/>
      <c r="G397" s="66"/>
      <c r="H397" s="66"/>
      <c r="I397" s="66"/>
    </row>
    <row r="398" spans="1:9" ht="12.75">
      <c r="A398" s="66"/>
      <c r="B398" s="66"/>
      <c r="C398" s="66"/>
      <c r="D398" s="66"/>
      <c r="E398" s="66"/>
      <c r="F398" s="66"/>
      <c r="G398" s="66"/>
      <c r="H398" s="66"/>
      <c r="I398" s="66"/>
    </row>
    <row r="399" spans="1:9" ht="12.75">
      <c r="A399" s="66"/>
      <c r="B399" s="66"/>
      <c r="C399" s="66"/>
      <c r="D399" s="66"/>
      <c r="E399" s="66"/>
      <c r="F399" s="66"/>
      <c r="G399" s="66"/>
      <c r="H399" s="66"/>
      <c r="I399" s="66"/>
    </row>
    <row r="400" spans="1:9" ht="12.75">
      <c r="A400" s="66"/>
      <c r="B400" s="66"/>
      <c r="C400" s="66"/>
      <c r="D400" s="66"/>
      <c r="E400" s="66"/>
      <c r="F400" s="66"/>
      <c r="G400" s="66"/>
      <c r="H400" s="66"/>
      <c r="I400" s="66"/>
    </row>
    <row r="401" spans="1:9" ht="12.75">
      <c r="A401" s="66"/>
      <c r="B401" s="66"/>
      <c r="C401" s="66"/>
      <c r="D401" s="66"/>
      <c r="E401" s="66"/>
      <c r="F401" s="66"/>
      <c r="G401" s="66"/>
      <c r="H401" s="66"/>
      <c r="I401" s="66"/>
    </row>
    <row r="402" spans="1:9" ht="12.75">
      <c r="A402" s="66"/>
      <c r="B402" s="66"/>
      <c r="C402" s="66"/>
      <c r="D402" s="66"/>
      <c r="E402" s="66"/>
      <c r="F402" s="66"/>
      <c r="G402" s="66"/>
      <c r="H402" s="66"/>
      <c r="I402" s="66"/>
    </row>
    <row r="403" spans="1:9" ht="12.75">
      <c r="A403" s="66"/>
      <c r="B403" s="66"/>
      <c r="C403" s="66"/>
      <c r="D403" s="66"/>
      <c r="E403" s="66"/>
      <c r="F403" s="66"/>
      <c r="G403" s="66"/>
      <c r="H403" s="66"/>
      <c r="I403" s="66"/>
    </row>
    <row r="404" spans="1:9" ht="12.75">
      <c r="A404" s="66"/>
      <c r="B404" s="66"/>
      <c r="C404" s="66"/>
      <c r="D404" s="66"/>
      <c r="E404" s="66"/>
      <c r="F404" s="66"/>
      <c r="G404" s="66"/>
      <c r="H404" s="66"/>
      <c r="I404" s="66"/>
    </row>
    <row r="405" spans="1:9" ht="12.75">
      <c r="A405" s="66"/>
      <c r="B405" s="66"/>
      <c r="C405" s="66"/>
      <c r="D405" s="66"/>
      <c r="E405" s="66"/>
      <c r="F405" s="66"/>
      <c r="G405" s="66"/>
      <c r="H405" s="66"/>
      <c r="I405" s="66"/>
    </row>
    <row r="406" spans="1:9" ht="12.75">
      <c r="A406" s="66"/>
      <c r="B406" s="66"/>
      <c r="C406" s="66"/>
      <c r="D406" s="66"/>
      <c r="E406" s="66"/>
      <c r="F406" s="66"/>
      <c r="G406" s="66"/>
      <c r="H406" s="66"/>
      <c r="I406" s="66"/>
    </row>
    <row r="407" spans="1:9" ht="12.75">
      <c r="A407" s="66"/>
      <c r="B407" s="66"/>
      <c r="C407" s="66"/>
      <c r="D407" s="66"/>
      <c r="E407" s="66"/>
      <c r="F407" s="66"/>
      <c r="G407" s="66"/>
      <c r="H407" s="66"/>
      <c r="I407" s="66"/>
    </row>
    <row r="408" spans="1:9" ht="12.75">
      <c r="A408" s="66"/>
      <c r="B408" s="66"/>
      <c r="C408" s="66"/>
      <c r="D408" s="66"/>
      <c r="E408" s="66"/>
      <c r="F408" s="66"/>
      <c r="G408" s="66"/>
      <c r="H408" s="66"/>
      <c r="I408" s="66"/>
    </row>
    <row r="409" spans="1:9" ht="12.75">
      <c r="A409" s="66"/>
      <c r="B409" s="66"/>
      <c r="C409" s="66"/>
      <c r="D409" s="66"/>
      <c r="E409" s="66"/>
      <c r="F409" s="66"/>
      <c r="G409" s="66"/>
      <c r="H409" s="66"/>
      <c r="I409" s="66"/>
    </row>
    <row r="410" spans="1:9" ht="12.75">
      <c r="A410" s="66"/>
      <c r="B410" s="66"/>
      <c r="C410" s="66"/>
      <c r="D410" s="66"/>
      <c r="E410" s="66"/>
      <c r="F410" s="66"/>
      <c r="G410" s="66"/>
      <c r="H410" s="66"/>
      <c r="I410" s="66"/>
    </row>
    <row r="411" spans="1:9" ht="12.75">
      <c r="A411" s="66"/>
      <c r="B411" s="66"/>
      <c r="C411" s="66"/>
      <c r="D411" s="66"/>
      <c r="E411" s="66"/>
      <c r="F411" s="66"/>
      <c r="G411" s="66"/>
      <c r="H411" s="66"/>
      <c r="I411" s="66"/>
    </row>
    <row r="412" spans="1:9" ht="12.75">
      <c r="A412" s="66"/>
      <c r="B412" s="66"/>
      <c r="C412" s="66"/>
      <c r="D412" s="66"/>
      <c r="E412" s="66"/>
      <c r="F412" s="66"/>
      <c r="G412" s="66"/>
      <c r="H412" s="66"/>
      <c r="I412" s="66"/>
    </row>
    <row r="413" spans="1:9" ht="12.75">
      <c r="A413" s="66"/>
      <c r="B413" s="66"/>
      <c r="C413" s="66"/>
      <c r="D413" s="66"/>
      <c r="E413" s="66"/>
      <c r="F413" s="66"/>
      <c r="G413" s="66"/>
      <c r="H413" s="66"/>
      <c r="I413" s="66"/>
    </row>
    <row r="414" spans="1:9" ht="12.75">
      <c r="A414" s="66"/>
      <c r="B414" s="66"/>
      <c r="C414" s="66"/>
      <c r="D414" s="66"/>
      <c r="E414" s="66"/>
      <c r="F414" s="66"/>
      <c r="G414" s="66"/>
      <c r="H414" s="66"/>
      <c r="I414" s="66"/>
    </row>
    <row r="415" spans="1:9" ht="12.75">
      <c r="A415" s="66"/>
      <c r="B415" s="66"/>
      <c r="C415" s="66"/>
      <c r="D415" s="66"/>
      <c r="E415" s="66"/>
      <c r="F415" s="66"/>
      <c r="G415" s="66"/>
      <c r="H415" s="66"/>
      <c r="I415" s="66"/>
    </row>
    <row r="416" spans="1:9" ht="12.75">
      <c r="A416" s="66"/>
      <c r="B416" s="66"/>
      <c r="C416" s="66"/>
      <c r="D416" s="66"/>
      <c r="E416" s="66"/>
      <c r="F416" s="66"/>
      <c r="G416" s="66"/>
      <c r="H416" s="66"/>
      <c r="I416" s="66"/>
    </row>
    <row r="417" spans="1:9" ht="12.75">
      <c r="A417" s="66"/>
      <c r="B417" s="66"/>
      <c r="C417" s="66"/>
      <c r="D417" s="66"/>
      <c r="E417" s="66"/>
      <c r="F417" s="66"/>
      <c r="G417" s="66"/>
      <c r="H417" s="66"/>
      <c r="I417" s="66"/>
    </row>
    <row r="418" spans="1:9" ht="12.75">
      <c r="A418" s="66"/>
      <c r="B418" s="66"/>
      <c r="C418" s="66"/>
      <c r="D418" s="66"/>
      <c r="E418" s="66"/>
      <c r="F418" s="66"/>
      <c r="G418" s="66"/>
      <c r="H418" s="66"/>
      <c r="I418" s="66"/>
    </row>
    <row r="419" spans="1:9" ht="12.75">
      <c r="A419" s="66"/>
      <c r="B419" s="66"/>
      <c r="C419" s="66"/>
      <c r="D419" s="66"/>
      <c r="E419" s="66"/>
      <c r="F419" s="66"/>
      <c r="G419" s="66"/>
      <c r="H419" s="66"/>
      <c r="I419" s="66"/>
    </row>
    <row r="420" spans="1:9" ht="12.75">
      <c r="A420" s="66"/>
      <c r="B420" s="66"/>
      <c r="C420" s="66"/>
      <c r="D420" s="66"/>
      <c r="E420" s="66"/>
      <c r="F420" s="66"/>
      <c r="G420" s="66"/>
      <c r="H420" s="66"/>
      <c r="I420" s="66"/>
    </row>
    <row r="421" spans="1:9" ht="12.75">
      <c r="A421" s="66"/>
      <c r="B421" s="66"/>
      <c r="C421" s="66"/>
      <c r="D421" s="66"/>
      <c r="E421" s="66"/>
      <c r="F421" s="66"/>
      <c r="G421" s="66"/>
      <c r="H421" s="66"/>
      <c r="I421" s="66"/>
    </row>
    <row r="422" spans="1:9" ht="12.75">
      <c r="A422" s="66"/>
      <c r="B422" s="66"/>
      <c r="C422" s="66"/>
      <c r="D422" s="66"/>
      <c r="E422" s="66"/>
      <c r="F422" s="66"/>
      <c r="G422" s="66"/>
      <c r="H422" s="66"/>
      <c r="I422" s="66"/>
    </row>
    <row r="423" spans="1:9" ht="12.75">
      <c r="A423" s="66"/>
      <c r="B423" s="66"/>
      <c r="C423" s="66"/>
      <c r="D423" s="66"/>
      <c r="E423" s="66"/>
      <c r="F423" s="66"/>
      <c r="G423" s="66"/>
      <c r="H423" s="66"/>
      <c r="I423" s="66"/>
    </row>
    <row r="424" spans="1:9" ht="12.75">
      <c r="A424" s="66"/>
      <c r="B424" s="66"/>
      <c r="C424" s="66"/>
      <c r="D424" s="66"/>
      <c r="E424" s="66"/>
      <c r="F424" s="66"/>
      <c r="G424" s="66"/>
      <c r="H424" s="66"/>
      <c r="I424" s="66"/>
    </row>
    <row r="425" spans="1:9" ht="12.75">
      <c r="A425" s="66"/>
      <c r="B425" s="66"/>
      <c r="C425" s="66"/>
      <c r="D425" s="66"/>
      <c r="E425" s="66"/>
      <c r="F425" s="66"/>
      <c r="G425" s="66"/>
      <c r="H425" s="66"/>
      <c r="I425" s="66"/>
    </row>
    <row r="426" spans="1:9" ht="12.75">
      <c r="A426" s="66"/>
      <c r="B426" s="66"/>
      <c r="C426" s="66"/>
      <c r="D426" s="66"/>
      <c r="E426" s="66"/>
      <c r="F426" s="66"/>
      <c r="G426" s="66"/>
      <c r="H426" s="66"/>
      <c r="I426" s="66"/>
    </row>
    <row r="427" spans="1:9" ht="12.75">
      <c r="A427" s="66"/>
      <c r="B427" s="66"/>
      <c r="C427" s="66"/>
      <c r="D427" s="66"/>
      <c r="E427" s="66"/>
      <c r="F427" s="66"/>
      <c r="G427" s="66"/>
      <c r="H427" s="66"/>
      <c r="I427" s="66"/>
    </row>
    <row r="428" spans="1:9" ht="12.75">
      <c r="A428" s="66"/>
      <c r="B428" s="66"/>
      <c r="C428" s="66"/>
      <c r="D428" s="66"/>
      <c r="E428" s="66"/>
      <c r="F428" s="66"/>
      <c r="G428" s="66"/>
      <c r="H428" s="66"/>
      <c r="I428" s="66"/>
    </row>
    <row r="429" spans="1:9" ht="12.75">
      <c r="A429" s="66"/>
      <c r="B429" s="66"/>
      <c r="C429" s="66"/>
      <c r="D429" s="66"/>
      <c r="E429" s="66"/>
      <c r="F429" s="66"/>
      <c r="G429" s="66"/>
      <c r="H429" s="66"/>
      <c r="I429" s="66"/>
    </row>
    <row r="430" spans="1:9" ht="12.75">
      <c r="A430" s="66"/>
      <c r="B430" s="66"/>
      <c r="C430" s="66"/>
      <c r="D430" s="66"/>
      <c r="E430" s="66"/>
      <c r="F430" s="66"/>
      <c r="G430" s="66"/>
      <c r="H430" s="66"/>
      <c r="I430" s="66"/>
    </row>
    <row r="431" spans="1:9" ht="12.75">
      <c r="A431" s="66"/>
      <c r="B431" s="66"/>
      <c r="C431" s="66"/>
      <c r="D431" s="66"/>
      <c r="E431" s="66"/>
      <c r="F431" s="66"/>
      <c r="G431" s="66"/>
      <c r="H431" s="66"/>
      <c r="I431" s="66"/>
    </row>
    <row r="432" spans="1:9" ht="12.75">
      <c r="A432" s="66"/>
      <c r="B432" s="66"/>
      <c r="C432" s="66"/>
      <c r="D432" s="66"/>
      <c r="E432" s="66"/>
      <c r="F432" s="66"/>
      <c r="G432" s="66"/>
      <c r="H432" s="66"/>
      <c r="I432" s="66"/>
    </row>
    <row r="433" spans="1:9" ht="12.75">
      <c r="A433" s="66"/>
      <c r="B433" s="66"/>
      <c r="C433" s="66"/>
      <c r="D433" s="66"/>
      <c r="E433" s="66"/>
      <c r="F433" s="66"/>
      <c r="G433" s="66"/>
      <c r="H433" s="66"/>
      <c r="I433" s="66"/>
    </row>
    <row r="434" spans="1:9" ht="12.75">
      <c r="A434" s="66"/>
      <c r="B434" s="66"/>
      <c r="C434" s="66"/>
      <c r="D434" s="66"/>
      <c r="E434" s="66"/>
      <c r="F434" s="66"/>
      <c r="G434" s="66"/>
      <c r="H434" s="66"/>
      <c r="I434" s="66"/>
    </row>
    <row r="435" spans="1:9" ht="12.75">
      <c r="A435" s="66"/>
      <c r="B435" s="66"/>
      <c r="C435" s="66"/>
      <c r="D435" s="66"/>
      <c r="E435" s="66"/>
      <c r="F435" s="66"/>
      <c r="G435" s="66"/>
      <c r="H435" s="66"/>
      <c r="I435" s="66"/>
    </row>
    <row r="436" spans="1:9" ht="12.75">
      <c r="A436" s="66"/>
      <c r="B436" s="66"/>
      <c r="C436" s="66"/>
      <c r="D436" s="66"/>
      <c r="E436" s="66"/>
      <c r="F436" s="66"/>
      <c r="G436" s="66"/>
      <c r="H436" s="66"/>
      <c r="I436" s="66"/>
    </row>
    <row r="437" spans="1:9" ht="12.75">
      <c r="A437" s="66"/>
      <c r="B437" s="66"/>
      <c r="C437" s="66"/>
      <c r="D437" s="66"/>
      <c r="E437" s="66"/>
      <c r="F437" s="66"/>
      <c r="G437" s="66"/>
      <c r="H437" s="66"/>
      <c r="I437" s="66"/>
    </row>
    <row r="438" spans="1:9" ht="12.75">
      <c r="A438" s="66"/>
      <c r="B438" s="66"/>
      <c r="C438" s="66"/>
      <c r="D438" s="66"/>
      <c r="E438" s="66"/>
      <c r="F438" s="66"/>
      <c r="G438" s="66"/>
      <c r="H438" s="66"/>
      <c r="I438" s="66"/>
    </row>
    <row r="439" spans="1:9" ht="12.75">
      <c r="A439" s="66"/>
      <c r="B439" s="66"/>
      <c r="C439" s="66"/>
      <c r="D439" s="66"/>
      <c r="E439" s="66"/>
      <c r="F439" s="66"/>
      <c r="G439" s="66"/>
      <c r="H439" s="66"/>
      <c r="I439" s="66"/>
    </row>
    <row r="440" spans="1:9" ht="12.75">
      <c r="A440" s="66"/>
      <c r="B440" s="66"/>
      <c r="C440" s="66"/>
      <c r="D440" s="66"/>
      <c r="E440" s="66"/>
      <c r="F440" s="66"/>
      <c r="G440" s="66"/>
      <c r="H440" s="66"/>
      <c r="I440" s="66"/>
    </row>
    <row r="441" spans="1:9" ht="12.75">
      <c r="A441" s="66"/>
      <c r="B441" s="66"/>
      <c r="C441" s="66"/>
      <c r="D441" s="66"/>
      <c r="E441" s="66"/>
      <c r="F441" s="66"/>
      <c r="G441" s="66"/>
      <c r="H441" s="66"/>
      <c r="I441" s="66"/>
    </row>
    <row r="442" spans="1:9" ht="12.75">
      <c r="A442" s="66"/>
      <c r="B442" s="66"/>
      <c r="C442" s="66"/>
      <c r="D442" s="66"/>
      <c r="E442" s="66"/>
      <c r="F442" s="66"/>
      <c r="G442" s="66"/>
      <c r="H442" s="66"/>
      <c r="I442" s="66"/>
    </row>
    <row r="443" spans="1:9" ht="12.75">
      <c r="A443" s="66"/>
      <c r="B443" s="66"/>
      <c r="C443" s="66"/>
      <c r="D443" s="66"/>
      <c r="E443" s="66"/>
      <c r="F443" s="66"/>
      <c r="G443" s="66"/>
      <c r="H443" s="66"/>
      <c r="I443" s="66"/>
    </row>
    <row r="444" spans="1:9" ht="12.75">
      <c r="A444" s="66"/>
      <c r="B444" s="66"/>
      <c r="C444" s="66"/>
      <c r="D444" s="66"/>
      <c r="E444" s="66"/>
      <c r="F444" s="66"/>
      <c r="G444" s="66"/>
      <c r="H444" s="66"/>
      <c r="I444" s="66"/>
    </row>
    <row r="445" spans="1:9" ht="12.75">
      <c r="A445" s="66"/>
      <c r="B445" s="66"/>
      <c r="C445" s="66"/>
      <c r="D445" s="66"/>
      <c r="E445" s="66"/>
      <c r="F445" s="66"/>
      <c r="G445" s="66"/>
      <c r="H445" s="66"/>
      <c r="I445" s="66"/>
    </row>
    <row r="446" spans="1:9" ht="12.75">
      <c r="A446" s="66"/>
      <c r="B446" s="66"/>
      <c r="C446" s="66"/>
      <c r="D446" s="66"/>
      <c r="E446" s="66"/>
      <c r="F446" s="66"/>
      <c r="G446" s="66"/>
      <c r="H446" s="66"/>
      <c r="I446" s="66"/>
    </row>
    <row r="447" spans="1:9" ht="12.75">
      <c r="A447" s="66"/>
      <c r="B447" s="66"/>
      <c r="C447" s="66"/>
      <c r="D447" s="66"/>
      <c r="E447" s="66"/>
      <c r="F447" s="66"/>
      <c r="G447" s="66"/>
      <c r="H447" s="66"/>
      <c r="I447" s="66"/>
    </row>
    <row r="448" spans="1:9" ht="12.75">
      <c r="A448" s="66"/>
      <c r="B448" s="66"/>
      <c r="C448" s="66"/>
      <c r="D448" s="66"/>
      <c r="E448" s="66"/>
      <c r="F448" s="66"/>
      <c r="G448" s="66"/>
      <c r="H448" s="66"/>
      <c r="I448" s="66"/>
    </row>
    <row r="449" spans="1:9" ht="12.75">
      <c r="A449" s="66"/>
      <c r="B449" s="66"/>
      <c r="C449" s="66"/>
      <c r="D449" s="66"/>
      <c r="E449" s="66"/>
      <c r="F449" s="66"/>
      <c r="G449" s="66"/>
      <c r="H449" s="66"/>
      <c r="I449" s="66"/>
    </row>
    <row r="450" spans="1:9" ht="12.75">
      <c r="A450" s="66"/>
      <c r="B450" s="66"/>
      <c r="C450" s="66"/>
      <c r="D450" s="66"/>
      <c r="E450" s="66"/>
      <c r="F450" s="66"/>
      <c r="G450" s="66"/>
      <c r="H450" s="66"/>
      <c r="I450" s="66"/>
    </row>
    <row r="451" spans="1:9" ht="12.75">
      <c r="A451" s="66"/>
      <c r="B451" s="66"/>
      <c r="C451" s="66"/>
      <c r="D451" s="66"/>
      <c r="E451" s="66"/>
      <c r="F451" s="66"/>
      <c r="G451" s="66"/>
      <c r="H451" s="66"/>
      <c r="I451" s="66"/>
    </row>
    <row r="452" spans="1:9" ht="12.75">
      <c r="A452" s="66"/>
      <c r="B452" s="66"/>
      <c r="C452" s="66"/>
      <c r="D452" s="66"/>
      <c r="E452" s="66"/>
      <c r="F452" s="66"/>
      <c r="G452" s="66"/>
      <c r="H452" s="66"/>
      <c r="I452" s="66"/>
    </row>
    <row r="453" spans="1:9" ht="12.75">
      <c r="A453" s="66"/>
      <c r="B453" s="66"/>
      <c r="C453" s="66"/>
      <c r="D453" s="66"/>
      <c r="E453" s="66"/>
      <c r="F453" s="66"/>
      <c r="G453" s="66"/>
      <c r="H453" s="66"/>
      <c r="I453" s="66"/>
    </row>
    <row r="454" spans="1:9" ht="12.75">
      <c r="A454" s="66"/>
      <c r="B454" s="66"/>
      <c r="C454" s="66"/>
      <c r="D454" s="66"/>
      <c r="E454" s="66"/>
      <c r="F454" s="66"/>
      <c r="G454" s="66"/>
      <c r="H454" s="66"/>
      <c r="I454" s="66"/>
    </row>
    <row r="455" spans="1:9" ht="12.75">
      <c r="A455" s="66"/>
      <c r="B455" s="66"/>
      <c r="C455" s="66"/>
      <c r="D455" s="66"/>
      <c r="E455" s="66"/>
      <c r="F455" s="66"/>
      <c r="G455" s="66"/>
      <c r="H455" s="66"/>
      <c r="I455" s="66"/>
    </row>
    <row r="456" spans="1:9" ht="12.75">
      <c r="A456" s="66"/>
      <c r="B456" s="66"/>
      <c r="C456" s="66"/>
      <c r="D456" s="66"/>
      <c r="E456" s="66"/>
      <c r="F456" s="66"/>
      <c r="G456" s="66"/>
      <c r="H456" s="66"/>
      <c r="I456" s="66"/>
    </row>
  </sheetData>
  <printOptions/>
  <pageMargins left="0.25" right="0.25" top="0.25" bottom="0.2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9"/>
  <sheetViews>
    <sheetView workbookViewId="0" topLeftCell="A1">
      <pane xSplit="14655" topLeftCell="Y1" activePane="topLeft" state="split"/>
      <selection pane="topLeft" activeCell="A4" sqref="A4"/>
      <selection pane="topRight" activeCell="A1" sqref="A1"/>
    </sheetView>
  </sheetViews>
  <sheetFormatPr defaultColWidth="9.140625" defaultRowHeight="12.75"/>
  <cols>
    <col min="1" max="1" width="14.140625" style="0" bestFit="1" customWidth="1"/>
    <col min="2" max="2" width="19.57421875" style="0" customWidth="1"/>
    <col min="3" max="5" width="6.140625" style="0" customWidth="1"/>
    <col min="6" max="6" width="7.8515625" style="0" customWidth="1"/>
    <col min="7" max="8" width="8.7109375" style="0" customWidth="1"/>
    <col min="9" max="9" width="6.140625" style="0" customWidth="1"/>
    <col min="10" max="10" width="7.8515625" style="0" customWidth="1"/>
    <col min="11" max="11" width="5.8515625" style="0" customWidth="1"/>
    <col min="12" max="12" width="7.8515625" style="0" customWidth="1"/>
    <col min="13" max="13" width="7.140625" style="0" customWidth="1"/>
    <col min="14" max="16" width="7.8515625" style="0" customWidth="1"/>
    <col min="17" max="25" width="10.7109375" style="0" bestFit="1" customWidth="1"/>
  </cols>
  <sheetData>
    <row r="1" spans="1:7" ht="18.75" thickBot="1">
      <c r="A1" s="658" t="s">
        <v>408</v>
      </c>
      <c r="B1" s="659"/>
      <c r="C1" s="660"/>
      <c r="E1" s="220"/>
      <c r="G1" s="221"/>
    </row>
    <row r="2" spans="1:25" ht="13.5" thickBot="1">
      <c r="A2" s="47" t="s">
        <v>122</v>
      </c>
      <c r="B2" s="47"/>
      <c r="C2" s="661"/>
      <c r="D2" s="178">
        <f>C7+C8</f>
        <v>0</v>
      </c>
      <c r="E2" s="122"/>
      <c r="F2" s="178">
        <f>E7+E8</f>
        <v>0</v>
      </c>
      <c r="G2" s="122"/>
      <c r="H2" s="178">
        <f>G7+G8</f>
        <v>0</v>
      </c>
      <c r="I2" s="122"/>
      <c r="J2" s="178">
        <f>I7+I8</f>
        <v>0</v>
      </c>
      <c r="K2" s="122"/>
      <c r="L2" s="178">
        <f>K7+K8</f>
        <v>0</v>
      </c>
      <c r="M2" s="122"/>
      <c r="N2" s="178">
        <f>M7+M8</f>
        <v>0</v>
      </c>
      <c r="O2" s="122"/>
      <c r="P2" s="178">
        <f>O7+O8</f>
        <v>0</v>
      </c>
      <c r="Q2" s="178"/>
      <c r="R2" s="178"/>
      <c r="S2" s="178"/>
      <c r="T2" s="178"/>
      <c r="U2" s="178"/>
      <c r="V2" s="178"/>
      <c r="W2" s="178"/>
      <c r="X2" s="178"/>
      <c r="Y2" s="178"/>
    </row>
    <row r="3" spans="1:32" ht="12.75">
      <c r="A3" s="662" t="s">
        <v>394</v>
      </c>
      <c r="B3" s="663" t="s">
        <v>395</v>
      </c>
      <c r="C3" s="664" t="s">
        <v>4</v>
      </c>
      <c r="D3" s="175" t="str">
        <f>C3</f>
        <v>Wheat</v>
      </c>
      <c r="E3" s="213" t="s">
        <v>5</v>
      </c>
      <c r="F3" s="175" t="str">
        <f>E3</f>
        <v>Barley</v>
      </c>
      <c r="G3" s="213" t="s">
        <v>10</v>
      </c>
      <c r="H3" s="175" t="str">
        <f>G3</f>
        <v>Soybeans</v>
      </c>
      <c r="I3" s="213" t="s">
        <v>9</v>
      </c>
      <c r="J3" s="175" t="str">
        <f>I3</f>
        <v>Oats</v>
      </c>
      <c r="K3" s="213" t="s">
        <v>200</v>
      </c>
      <c r="L3" s="175" t="str">
        <f>K3</f>
        <v>Alfalfa</v>
      </c>
      <c r="M3" s="213" t="s">
        <v>278</v>
      </c>
      <c r="N3" s="175" t="str">
        <f>M3</f>
        <v>Pasture</v>
      </c>
      <c r="O3" s="213" t="s">
        <v>279</v>
      </c>
      <c r="P3" s="175" t="str">
        <f>O3</f>
        <v>Summer</v>
      </c>
      <c r="Q3" s="176" t="s">
        <v>223</v>
      </c>
      <c r="R3" s="176"/>
      <c r="S3" s="176"/>
      <c r="T3" s="176"/>
      <c r="U3" s="176"/>
      <c r="V3" s="176"/>
      <c r="W3" s="176"/>
      <c r="X3" s="176"/>
      <c r="Y3" s="177"/>
      <c r="Z3" s="1"/>
      <c r="AA3" s="1"/>
      <c r="AB3" s="1"/>
      <c r="AC3" s="1"/>
      <c r="AD3" s="1"/>
      <c r="AE3" s="1"/>
      <c r="AF3" s="1"/>
    </row>
    <row r="4" spans="1:32" ht="12.75">
      <c r="A4" s="53"/>
      <c r="B4" s="665" t="s">
        <v>164</v>
      </c>
      <c r="C4" s="666"/>
      <c r="D4" s="124" t="s">
        <v>225</v>
      </c>
      <c r="E4" s="214"/>
      <c r="F4" s="175">
        <f>E4</f>
        <v>0</v>
      </c>
      <c r="G4" s="214"/>
      <c r="H4" s="175">
        <f>G4</f>
        <v>0</v>
      </c>
      <c r="I4" s="214" t="s">
        <v>199</v>
      </c>
      <c r="J4" s="124" t="str">
        <f>I4</f>
        <v>Hay</v>
      </c>
      <c r="K4" s="214" t="s">
        <v>199</v>
      </c>
      <c r="L4" s="175" t="str">
        <f>K4</f>
        <v>Hay</v>
      </c>
      <c r="M4" s="218"/>
      <c r="N4" s="175">
        <f>M4</f>
        <v>0</v>
      </c>
      <c r="O4" s="214" t="s">
        <v>280</v>
      </c>
      <c r="P4" s="124" t="s">
        <v>225</v>
      </c>
      <c r="Q4" s="48" t="s">
        <v>224</v>
      </c>
      <c r="R4" s="48"/>
      <c r="S4" s="48"/>
      <c r="T4" s="48"/>
      <c r="U4" s="48"/>
      <c r="V4" s="48"/>
      <c r="W4" s="48"/>
      <c r="X4" s="48"/>
      <c r="Y4" s="161"/>
      <c r="Z4" s="1"/>
      <c r="AA4" s="1"/>
      <c r="AB4" s="1"/>
      <c r="AC4" s="1"/>
      <c r="AD4" s="1"/>
      <c r="AE4" s="1"/>
      <c r="AF4" s="1"/>
    </row>
    <row r="5" spans="1:32" ht="13.5" thickBot="1">
      <c r="A5" s="667" t="s">
        <v>110</v>
      </c>
      <c r="B5" s="668" t="s">
        <v>165</v>
      </c>
      <c r="C5" s="216"/>
      <c r="D5" s="125" t="s">
        <v>226</v>
      </c>
      <c r="E5" s="217"/>
      <c r="F5" s="125" t="s">
        <v>221</v>
      </c>
      <c r="G5" s="217"/>
      <c r="H5" s="125" t="s">
        <v>221</v>
      </c>
      <c r="I5" s="123"/>
      <c r="J5" s="125" t="s">
        <v>221</v>
      </c>
      <c r="K5" s="123"/>
      <c r="L5" s="125" t="s">
        <v>221</v>
      </c>
      <c r="M5" s="219"/>
      <c r="N5" s="125" t="s">
        <v>221</v>
      </c>
      <c r="O5" s="217"/>
      <c r="P5" s="125" t="s">
        <v>226</v>
      </c>
      <c r="Q5" s="50"/>
      <c r="R5" s="50"/>
      <c r="S5" s="50"/>
      <c r="T5" s="50"/>
      <c r="U5" s="50"/>
      <c r="V5" s="50"/>
      <c r="W5" s="50"/>
      <c r="X5" s="50"/>
      <c r="Y5" s="162"/>
      <c r="Z5" s="1"/>
      <c r="AA5" s="1"/>
      <c r="AB5" s="1"/>
      <c r="AC5" s="1"/>
      <c r="AD5" s="1"/>
      <c r="AE5" s="1"/>
      <c r="AF5" s="1"/>
    </row>
    <row r="6" spans="1:32" ht="12.75">
      <c r="A6" s="669" t="s">
        <v>111</v>
      </c>
      <c r="B6" s="670"/>
      <c r="C6" s="625" t="s">
        <v>119</v>
      </c>
      <c r="D6" s="133" t="s">
        <v>119</v>
      </c>
      <c r="E6" s="49" t="s">
        <v>119</v>
      </c>
      <c r="F6" s="133" t="s">
        <v>119</v>
      </c>
      <c r="G6" s="49" t="s">
        <v>119</v>
      </c>
      <c r="H6" s="133" t="s">
        <v>119</v>
      </c>
      <c r="I6" s="49" t="s">
        <v>119</v>
      </c>
      <c r="J6" s="133" t="s">
        <v>119</v>
      </c>
      <c r="K6" s="215" t="s">
        <v>119</v>
      </c>
      <c r="L6" s="133" t="s">
        <v>119</v>
      </c>
      <c r="M6" s="49" t="s">
        <v>119</v>
      </c>
      <c r="N6" s="133" t="s">
        <v>119</v>
      </c>
      <c r="O6" s="49" t="s">
        <v>119</v>
      </c>
      <c r="P6" s="153" t="s">
        <v>119</v>
      </c>
      <c r="Q6" s="49" t="s">
        <v>119</v>
      </c>
      <c r="R6" s="49" t="s">
        <v>119</v>
      </c>
      <c r="S6" s="49" t="s">
        <v>119</v>
      </c>
      <c r="T6" s="49" t="s">
        <v>119</v>
      </c>
      <c r="U6" s="49" t="s">
        <v>119</v>
      </c>
      <c r="V6" s="49" t="s">
        <v>119</v>
      </c>
      <c r="W6" s="49" t="s">
        <v>119</v>
      </c>
      <c r="X6" s="49" t="s">
        <v>119</v>
      </c>
      <c r="Y6" s="59"/>
      <c r="Z6" s="1"/>
      <c r="AA6" s="1"/>
      <c r="AB6" s="1"/>
      <c r="AC6" s="1"/>
      <c r="AD6" s="1"/>
      <c r="AE6" s="1"/>
      <c r="AF6" s="1"/>
    </row>
    <row r="7" spans="1:32" ht="12.75">
      <c r="A7" s="54" t="s">
        <v>117</v>
      </c>
      <c r="B7" s="671">
        <f>C7+E7+G7+I7+K7+M7+O7+Q7+S7+U7+W7</f>
        <v>0</v>
      </c>
      <c r="C7" s="11"/>
      <c r="D7" s="132"/>
      <c r="E7" s="11"/>
      <c r="F7" s="132"/>
      <c r="G7" s="11"/>
      <c r="H7" s="132"/>
      <c r="I7" s="11"/>
      <c r="J7" s="132"/>
      <c r="K7" s="11"/>
      <c r="L7" s="132"/>
      <c r="M7" s="11"/>
      <c r="N7" s="132"/>
      <c r="O7" s="11"/>
      <c r="P7" s="132"/>
      <c r="Q7" s="11"/>
      <c r="R7" s="11"/>
      <c r="S7" s="11"/>
      <c r="T7" s="11"/>
      <c r="U7" s="11"/>
      <c r="V7" s="11"/>
      <c r="W7" s="11"/>
      <c r="X7" s="11"/>
      <c r="Y7" s="35"/>
      <c r="Z7" s="1"/>
      <c r="AA7" s="1"/>
      <c r="AB7" s="1"/>
      <c r="AC7" s="1"/>
      <c r="AD7" s="1"/>
      <c r="AE7" s="1"/>
      <c r="AF7" s="1"/>
    </row>
    <row r="8" spans="1:32" ht="12.75">
      <c r="A8" s="54" t="s">
        <v>118</v>
      </c>
      <c r="B8" s="671">
        <f>C8+E8+G8+I8+K8+M8+O8+Q8+S8+U8+W8</f>
        <v>0</v>
      </c>
      <c r="C8" s="11"/>
      <c r="D8" s="132"/>
      <c r="E8" s="11"/>
      <c r="F8" s="132"/>
      <c r="G8" s="11"/>
      <c r="H8" s="132"/>
      <c r="I8" s="11"/>
      <c r="J8" s="132"/>
      <c r="K8" s="11"/>
      <c r="L8" s="132"/>
      <c r="M8" s="11"/>
      <c r="N8" s="132"/>
      <c r="O8" s="11">
        <v>0</v>
      </c>
      <c r="P8" s="132"/>
      <c r="Q8" s="11"/>
      <c r="R8" s="11"/>
      <c r="S8" s="11"/>
      <c r="T8" s="11"/>
      <c r="U8" s="11"/>
      <c r="V8" s="11"/>
      <c r="W8" s="11"/>
      <c r="X8" s="11"/>
      <c r="Y8" s="35"/>
      <c r="Z8" s="1"/>
      <c r="AA8" s="1"/>
      <c r="AB8" s="1"/>
      <c r="AC8" s="1"/>
      <c r="AD8" s="1"/>
      <c r="AE8" s="1"/>
      <c r="AF8" s="1"/>
    </row>
    <row r="9" spans="1:32" ht="12.75">
      <c r="A9" s="54" t="s">
        <v>396</v>
      </c>
      <c r="B9" s="671"/>
      <c r="C9" s="11"/>
      <c r="D9" s="672" t="e">
        <f>C9/D2</f>
        <v>#DIV/0!</v>
      </c>
      <c r="E9" s="11"/>
      <c r="F9" s="672" t="e">
        <f>E9/F2</f>
        <v>#DIV/0!</v>
      </c>
      <c r="G9" s="11"/>
      <c r="H9" s="672" t="e">
        <f>G9/H2</f>
        <v>#DIV/0!</v>
      </c>
      <c r="I9" s="11"/>
      <c r="J9" s="672" t="e">
        <f>I9/J2</f>
        <v>#DIV/0!</v>
      </c>
      <c r="K9" s="11"/>
      <c r="L9" s="672" t="e">
        <f>K9/L2</f>
        <v>#DIV/0!</v>
      </c>
      <c r="M9" s="11"/>
      <c r="N9" s="672" t="e">
        <f>M9/N2</f>
        <v>#DIV/0!</v>
      </c>
      <c r="O9" s="11">
        <v>0</v>
      </c>
      <c r="P9" s="672" t="e">
        <f>O9/P2</f>
        <v>#DIV/0!</v>
      </c>
      <c r="Q9" s="11"/>
      <c r="R9" s="11"/>
      <c r="S9" s="11"/>
      <c r="T9" s="11"/>
      <c r="U9" s="11"/>
      <c r="V9" s="11"/>
      <c r="W9" s="11"/>
      <c r="X9" s="11"/>
      <c r="Y9" s="146">
        <v>0</v>
      </c>
      <c r="Z9" s="1"/>
      <c r="AA9" s="1"/>
      <c r="AB9" s="1"/>
      <c r="AC9" s="1"/>
      <c r="AD9" s="1"/>
      <c r="AE9" s="1"/>
      <c r="AF9" s="1"/>
    </row>
    <row r="10" spans="1:32" ht="12.75">
      <c r="A10" s="54" t="s">
        <v>112</v>
      </c>
      <c r="B10" s="671"/>
      <c r="C10" s="93"/>
      <c r="D10" s="134">
        <v>0</v>
      </c>
      <c r="E10" s="60"/>
      <c r="F10" s="134">
        <v>0</v>
      </c>
      <c r="G10" s="60"/>
      <c r="H10" s="134">
        <v>0</v>
      </c>
      <c r="I10" s="60"/>
      <c r="J10" s="134">
        <v>65</v>
      </c>
      <c r="K10" s="60"/>
      <c r="L10" s="134">
        <v>37.5</v>
      </c>
      <c r="M10" s="60"/>
      <c r="N10" s="134">
        <v>5.8</v>
      </c>
      <c r="O10" s="60">
        <v>0</v>
      </c>
      <c r="P10" s="134">
        <v>3.8</v>
      </c>
      <c r="Q10" s="60">
        <v>0</v>
      </c>
      <c r="R10" s="60">
        <v>0</v>
      </c>
      <c r="S10" s="60">
        <v>0</v>
      </c>
      <c r="T10" s="60">
        <v>0</v>
      </c>
      <c r="U10" s="60">
        <v>0</v>
      </c>
      <c r="V10" s="60">
        <v>0</v>
      </c>
      <c r="W10" s="60">
        <v>0</v>
      </c>
      <c r="X10" s="60">
        <v>0</v>
      </c>
      <c r="Y10" s="163">
        <v>0</v>
      </c>
      <c r="Z10" s="1"/>
      <c r="AA10" s="1"/>
      <c r="AB10" s="1"/>
      <c r="AC10" s="1"/>
      <c r="AD10" s="1"/>
      <c r="AE10" s="1"/>
      <c r="AF10" s="1"/>
    </row>
    <row r="11" spans="1:32" ht="12.75">
      <c r="A11" s="54" t="s">
        <v>113</v>
      </c>
      <c r="B11" s="671">
        <f>SUM(C11:Y11)</f>
        <v>0</v>
      </c>
      <c r="C11" s="6">
        <v>0</v>
      </c>
      <c r="D11" s="132"/>
      <c r="E11" s="11"/>
      <c r="F11" s="132"/>
      <c r="G11" s="11"/>
      <c r="H11" s="132"/>
      <c r="I11" s="11"/>
      <c r="J11" s="132"/>
      <c r="K11" s="11"/>
      <c r="L11" s="132"/>
      <c r="M11" s="11"/>
      <c r="N11" s="132"/>
      <c r="O11" s="11"/>
      <c r="P11" s="132"/>
      <c r="Q11" s="11"/>
      <c r="R11" s="11"/>
      <c r="S11" s="11"/>
      <c r="T11" s="11"/>
      <c r="U11" s="11"/>
      <c r="V11" s="11"/>
      <c r="W11" s="11"/>
      <c r="X11" s="11"/>
      <c r="Y11" s="35"/>
      <c r="Z11" s="1"/>
      <c r="AA11" s="1"/>
      <c r="AB11" s="1"/>
      <c r="AC11" s="1"/>
      <c r="AD11" s="1"/>
      <c r="AE11" s="1"/>
      <c r="AF11" s="1"/>
    </row>
    <row r="12" spans="1:32" ht="13.5" thickBot="1">
      <c r="A12" s="55" t="s">
        <v>114</v>
      </c>
      <c r="B12" s="671">
        <f>C12+E12+G12+I12+K12+M12+O12+Q12+S12+U12+W12</f>
        <v>0</v>
      </c>
      <c r="C12" s="3"/>
      <c r="D12" s="132" t="e">
        <f>C12/D2</f>
        <v>#DIV/0!</v>
      </c>
      <c r="E12" s="13"/>
      <c r="F12" s="154" t="e">
        <f>E12/F2</f>
        <v>#DIV/0!</v>
      </c>
      <c r="G12" s="13"/>
      <c r="H12" s="135"/>
      <c r="I12" s="13"/>
      <c r="J12" s="135"/>
      <c r="K12" s="13"/>
      <c r="L12" s="135"/>
      <c r="M12" s="13"/>
      <c r="N12" s="135"/>
      <c r="O12" s="13"/>
      <c r="P12" s="135"/>
      <c r="Q12" s="13"/>
      <c r="R12" s="13"/>
      <c r="S12" s="13"/>
      <c r="T12" s="13"/>
      <c r="U12" s="13"/>
      <c r="V12" s="13"/>
      <c r="W12" s="13"/>
      <c r="X12" s="13"/>
      <c r="Y12" s="61"/>
      <c r="Z12" s="1"/>
      <c r="AA12" s="1"/>
      <c r="AB12" s="1"/>
      <c r="AC12" s="1"/>
      <c r="AD12" s="1"/>
      <c r="AE12" s="1"/>
      <c r="AF12" s="1"/>
    </row>
    <row r="13" spans="1:32" ht="13.5" thickBot="1">
      <c r="A13" s="56" t="s">
        <v>397</v>
      </c>
      <c r="B13" s="671">
        <f>C13+E13+G13+I13+K13+M13+O13+Q13+S13+U13+W13</f>
        <v>0</v>
      </c>
      <c r="C13" s="94">
        <f aca="true" t="shared" si="0" ref="C13:Y13">(C9*C10)+C11+C12</f>
        <v>0</v>
      </c>
      <c r="D13" s="62" t="e">
        <f>(C13/D2)</f>
        <v>#DIV/0!</v>
      </c>
      <c r="E13" s="94">
        <f t="shared" si="0"/>
        <v>0</v>
      </c>
      <c r="F13" s="62" t="e">
        <f>(E13/F2)</f>
        <v>#DIV/0!</v>
      </c>
      <c r="G13" s="62">
        <f t="shared" si="0"/>
        <v>0</v>
      </c>
      <c r="H13" s="62" t="e">
        <f>(G13/H2)</f>
        <v>#DIV/0!</v>
      </c>
      <c r="I13" s="62">
        <f t="shared" si="0"/>
        <v>0</v>
      </c>
      <c r="J13" s="62" t="e">
        <f t="shared" si="0"/>
        <v>#DIV/0!</v>
      </c>
      <c r="K13" s="62">
        <f t="shared" si="0"/>
        <v>0</v>
      </c>
      <c r="L13" s="62" t="e">
        <f t="shared" si="0"/>
        <v>#DIV/0!</v>
      </c>
      <c r="M13" s="62">
        <f t="shared" si="0"/>
        <v>0</v>
      </c>
      <c r="N13" s="62" t="e">
        <f t="shared" si="0"/>
        <v>#DIV/0!</v>
      </c>
      <c r="O13" s="62">
        <f t="shared" si="0"/>
        <v>0</v>
      </c>
      <c r="P13" s="62" t="e">
        <f t="shared" si="0"/>
        <v>#DIV/0!</v>
      </c>
      <c r="Q13" s="62">
        <f t="shared" si="0"/>
        <v>0</v>
      </c>
      <c r="R13" s="62">
        <f t="shared" si="0"/>
        <v>0</v>
      </c>
      <c r="S13" s="62">
        <f t="shared" si="0"/>
        <v>0</v>
      </c>
      <c r="T13" s="62">
        <f t="shared" si="0"/>
        <v>0</v>
      </c>
      <c r="U13" s="62">
        <f t="shared" si="0"/>
        <v>0</v>
      </c>
      <c r="V13" s="62">
        <f t="shared" si="0"/>
        <v>0</v>
      </c>
      <c r="W13" s="62">
        <f t="shared" si="0"/>
        <v>0</v>
      </c>
      <c r="X13" s="62">
        <f t="shared" si="0"/>
        <v>0</v>
      </c>
      <c r="Y13" s="164">
        <f t="shared" si="0"/>
        <v>0</v>
      </c>
      <c r="Z13" s="1"/>
      <c r="AA13" s="1"/>
      <c r="AB13" s="1"/>
      <c r="AC13" s="1"/>
      <c r="AD13" s="1"/>
      <c r="AE13" s="1"/>
      <c r="AF13" s="1"/>
    </row>
    <row r="14" spans="1:32" ht="13.5" thickBot="1">
      <c r="A14" s="57"/>
      <c r="B14" s="673"/>
      <c r="C14" s="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65"/>
      <c r="Z14" s="1"/>
      <c r="AA14" s="1"/>
      <c r="AB14" s="1"/>
      <c r="AC14" s="1"/>
      <c r="AD14" s="1"/>
      <c r="AE14" s="1"/>
      <c r="AF14" s="1"/>
    </row>
    <row r="15" spans="1:32" ht="12.75">
      <c r="A15" s="674" t="s">
        <v>36</v>
      </c>
      <c r="B15" s="675"/>
      <c r="C15" s="5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166"/>
      <c r="Z15" s="1"/>
      <c r="AA15" s="1"/>
      <c r="AB15" s="1"/>
      <c r="AC15" s="1"/>
      <c r="AD15" s="1"/>
      <c r="AE15" s="1"/>
      <c r="AF15" s="1"/>
    </row>
    <row r="16" spans="1:32" ht="12.75">
      <c r="A16" s="58" t="s">
        <v>37</v>
      </c>
      <c r="B16" s="671">
        <f aca="true" t="shared" si="1" ref="B16:B25">C16+E16+G16+I16+K16+M16+O16+Q16+S16+U16+W16</f>
        <v>0</v>
      </c>
      <c r="C16" s="11"/>
      <c r="D16" s="154" t="e">
        <f>C16/D2</f>
        <v>#DIV/0!</v>
      </c>
      <c r="E16" s="11"/>
      <c r="F16" s="154" t="e">
        <f>E16/F2</f>
        <v>#DIV/0!</v>
      </c>
      <c r="G16" s="11"/>
      <c r="H16" s="132" t="e">
        <f>G16/H2</f>
        <v>#DIV/0!</v>
      </c>
      <c r="I16" s="11"/>
      <c r="J16" s="132" t="e">
        <f>I16/J2</f>
        <v>#DIV/0!</v>
      </c>
      <c r="K16" s="11"/>
      <c r="L16" s="132" t="e">
        <f>K16/L2</f>
        <v>#DIV/0!</v>
      </c>
      <c r="M16" s="11"/>
      <c r="N16" s="132" t="e">
        <f>M16/N2</f>
        <v>#DIV/0!</v>
      </c>
      <c r="O16" s="11">
        <v>0</v>
      </c>
      <c r="P16" s="132" t="e">
        <f>O16/P2</f>
        <v>#DIV/0!</v>
      </c>
      <c r="Q16" s="11"/>
      <c r="R16" s="11"/>
      <c r="S16" s="11"/>
      <c r="T16" s="11"/>
      <c r="U16" s="11"/>
      <c r="V16" s="11"/>
      <c r="W16" s="11"/>
      <c r="X16" s="11"/>
      <c r="Y16" s="35"/>
      <c r="Z16" s="1"/>
      <c r="AA16" s="1"/>
      <c r="AB16" s="1"/>
      <c r="AC16" s="1"/>
      <c r="AD16" s="1"/>
      <c r="AE16" s="1"/>
      <c r="AF16" s="1"/>
    </row>
    <row r="17" spans="1:32" ht="12.75">
      <c r="A17" s="58" t="s">
        <v>38</v>
      </c>
      <c r="B17" s="671">
        <f t="shared" si="1"/>
        <v>0</v>
      </c>
      <c r="C17" s="11"/>
      <c r="D17" s="154" t="e">
        <f>C17/D2</f>
        <v>#DIV/0!</v>
      </c>
      <c r="E17" s="11"/>
      <c r="F17" s="154" t="e">
        <f>E17/F2</f>
        <v>#DIV/0!</v>
      </c>
      <c r="G17" s="11"/>
      <c r="H17" s="132" t="e">
        <f>G17/H2</f>
        <v>#DIV/0!</v>
      </c>
      <c r="I17" s="11"/>
      <c r="J17" s="132" t="e">
        <f>I17/J2</f>
        <v>#DIV/0!</v>
      </c>
      <c r="K17" s="11"/>
      <c r="L17" s="132" t="e">
        <f>K17/L2</f>
        <v>#DIV/0!</v>
      </c>
      <c r="M17" s="11"/>
      <c r="N17" s="132" t="e">
        <f>M17/N2</f>
        <v>#DIV/0!</v>
      </c>
      <c r="O17" s="11">
        <v>0</v>
      </c>
      <c r="P17" s="132" t="e">
        <f>O17/P2</f>
        <v>#DIV/0!</v>
      </c>
      <c r="Q17" s="11"/>
      <c r="R17" s="11"/>
      <c r="S17" s="11"/>
      <c r="T17" s="11"/>
      <c r="U17" s="11"/>
      <c r="V17" s="11"/>
      <c r="W17" s="11"/>
      <c r="X17" s="11"/>
      <c r="Y17" s="35"/>
      <c r="Z17" s="1"/>
      <c r="AA17" s="1"/>
      <c r="AB17" s="1"/>
      <c r="AC17" s="1"/>
      <c r="AD17" s="1"/>
      <c r="AE17" s="1"/>
      <c r="AF17" s="1"/>
    </row>
    <row r="18" spans="1:32" ht="12.75">
      <c r="A18" s="58" t="s">
        <v>39</v>
      </c>
      <c r="B18" s="671">
        <f t="shared" si="1"/>
        <v>0</v>
      </c>
      <c r="C18" s="11"/>
      <c r="D18" s="154" t="e">
        <f>C18/D2</f>
        <v>#DIV/0!</v>
      </c>
      <c r="E18" s="11"/>
      <c r="F18" s="154" t="e">
        <f>E18/F2</f>
        <v>#DIV/0!</v>
      </c>
      <c r="G18" s="11"/>
      <c r="H18" s="132" t="e">
        <f>G18/H2</f>
        <v>#DIV/0!</v>
      </c>
      <c r="I18" s="11"/>
      <c r="J18" s="132" t="e">
        <f>I18/J2</f>
        <v>#DIV/0!</v>
      </c>
      <c r="K18" s="11"/>
      <c r="L18" s="132" t="e">
        <f>K18/L2</f>
        <v>#DIV/0!</v>
      </c>
      <c r="M18" s="11"/>
      <c r="N18" s="132" t="e">
        <f>M18/N2</f>
        <v>#DIV/0!</v>
      </c>
      <c r="O18" s="11">
        <v>0</v>
      </c>
      <c r="P18" s="132" t="e">
        <f>O18/P2</f>
        <v>#DIV/0!</v>
      </c>
      <c r="Q18" s="11"/>
      <c r="R18" s="11"/>
      <c r="S18" s="11"/>
      <c r="T18" s="11"/>
      <c r="U18" s="11"/>
      <c r="V18" s="11"/>
      <c r="W18" s="11"/>
      <c r="X18" s="11"/>
      <c r="Y18" s="35"/>
      <c r="Z18" s="1"/>
      <c r="AA18" s="1"/>
      <c r="AB18" s="1"/>
      <c r="AC18" s="1"/>
      <c r="AD18" s="1"/>
      <c r="AE18" s="1"/>
      <c r="AF18" s="1"/>
    </row>
    <row r="19" spans="1:32" ht="12.75">
      <c r="A19" s="58" t="s">
        <v>40</v>
      </c>
      <c r="B19" s="671">
        <f t="shared" si="1"/>
        <v>0</v>
      </c>
      <c r="C19" s="11"/>
      <c r="D19" s="154" t="e">
        <f>C19/D2</f>
        <v>#DIV/0!</v>
      </c>
      <c r="E19" s="11"/>
      <c r="F19" s="154" t="e">
        <f>E19/F2</f>
        <v>#DIV/0!</v>
      </c>
      <c r="G19" s="11"/>
      <c r="H19" s="132" t="e">
        <f>G19/H2</f>
        <v>#DIV/0!</v>
      </c>
      <c r="I19" s="11"/>
      <c r="J19" s="132" t="e">
        <f>I19/J2</f>
        <v>#DIV/0!</v>
      </c>
      <c r="K19" s="11"/>
      <c r="L19" s="132" t="e">
        <f>K19/L2</f>
        <v>#DIV/0!</v>
      </c>
      <c r="M19" s="11"/>
      <c r="N19" s="132" t="e">
        <f>M19/N2</f>
        <v>#DIV/0!</v>
      </c>
      <c r="O19" s="11"/>
      <c r="P19" s="132" t="e">
        <f>O19/P2</f>
        <v>#DIV/0!</v>
      </c>
      <c r="Q19" s="11"/>
      <c r="R19" s="11"/>
      <c r="S19" s="11"/>
      <c r="T19" s="11"/>
      <c r="U19" s="11"/>
      <c r="V19" s="11"/>
      <c r="W19" s="11"/>
      <c r="X19" s="11"/>
      <c r="Y19" s="35"/>
      <c r="Z19" s="1"/>
      <c r="AA19" s="1"/>
      <c r="AB19" s="1"/>
      <c r="AC19" s="1"/>
      <c r="AD19" s="1"/>
      <c r="AE19" s="1"/>
      <c r="AF19" s="1"/>
    </row>
    <row r="20" spans="1:32" ht="12.75">
      <c r="A20" s="58" t="s">
        <v>136</v>
      </c>
      <c r="B20" s="671">
        <f t="shared" si="1"/>
        <v>0</v>
      </c>
      <c r="C20" s="11"/>
      <c r="D20" s="154" t="e">
        <f>C20/D2</f>
        <v>#DIV/0!</v>
      </c>
      <c r="E20" s="11"/>
      <c r="F20" s="154" t="e">
        <f>E20/F2</f>
        <v>#DIV/0!</v>
      </c>
      <c r="G20" s="11"/>
      <c r="H20" s="132" t="e">
        <f>G20/H2</f>
        <v>#DIV/0!</v>
      </c>
      <c r="I20" s="11"/>
      <c r="J20" s="132" t="e">
        <f>I20/J2</f>
        <v>#DIV/0!</v>
      </c>
      <c r="K20" s="11"/>
      <c r="L20" s="132" t="e">
        <f>K20/L2</f>
        <v>#DIV/0!</v>
      </c>
      <c r="M20" s="11"/>
      <c r="N20" s="132" t="e">
        <f>M20/N2</f>
        <v>#DIV/0!</v>
      </c>
      <c r="O20" s="11"/>
      <c r="P20" s="132" t="e">
        <f>O20/P2</f>
        <v>#DIV/0!</v>
      </c>
      <c r="Q20" s="11"/>
      <c r="R20" s="11"/>
      <c r="S20" s="11"/>
      <c r="T20" s="11"/>
      <c r="U20" s="11"/>
      <c r="V20" s="11"/>
      <c r="W20" s="11"/>
      <c r="X20" s="11"/>
      <c r="Y20" s="35"/>
      <c r="Z20" s="1"/>
      <c r="AA20" s="1"/>
      <c r="AB20" s="1"/>
      <c r="AC20" s="1"/>
      <c r="AD20" s="1"/>
      <c r="AE20" s="1"/>
      <c r="AF20" s="1"/>
    </row>
    <row r="21" spans="1:32" ht="12.75">
      <c r="A21" s="58" t="s">
        <v>54</v>
      </c>
      <c r="B21" s="671">
        <f t="shared" si="1"/>
        <v>0</v>
      </c>
      <c r="C21" s="11"/>
      <c r="D21" s="154" t="e">
        <f>C21/D2</f>
        <v>#DIV/0!</v>
      </c>
      <c r="E21" s="11"/>
      <c r="F21" s="154" t="e">
        <f>E21/F2</f>
        <v>#DIV/0!</v>
      </c>
      <c r="G21" s="11"/>
      <c r="H21" s="132" t="e">
        <f>G21/H2</f>
        <v>#DIV/0!</v>
      </c>
      <c r="I21" s="11"/>
      <c r="J21" s="132" t="e">
        <f>I21/J2</f>
        <v>#DIV/0!</v>
      </c>
      <c r="K21" s="11"/>
      <c r="L21" s="132" t="e">
        <f>K21/L2</f>
        <v>#DIV/0!</v>
      </c>
      <c r="M21" s="11"/>
      <c r="N21" s="132" t="e">
        <f>M21/N2</f>
        <v>#DIV/0!</v>
      </c>
      <c r="O21" s="11"/>
      <c r="P21" s="132" t="e">
        <f>O21/P2</f>
        <v>#DIV/0!</v>
      </c>
      <c r="Q21" s="11"/>
      <c r="R21" s="11"/>
      <c r="S21" s="11"/>
      <c r="T21" s="11"/>
      <c r="U21" s="11"/>
      <c r="V21" s="11"/>
      <c r="W21" s="11"/>
      <c r="X21" s="11"/>
      <c r="Y21" s="35"/>
      <c r="Z21" s="1"/>
      <c r="AA21" s="1"/>
      <c r="AB21" s="1"/>
      <c r="AC21" s="1"/>
      <c r="AD21" s="1"/>
      <c r="AE21" s="1"/>
      <c r="AF21" s="1"/>
    </row>
    <row r="22" spans="1:32" ht="12.75">
      <c r="A22" s="58" t="s">
        <v>115</v>
      </c>
      <c r="B22" s="671">
        <f t="shared" si="1"/>
        <v>0</v>
      </c>
      <c r="C22" s="11"/>
      <c r="D22" s="154" t="e">
        <f>C22/D2</f>
        <v>#DIV/0!</v>
      </c>
      <c r="E22" s="11"/>
      <c r="F22" s="154" t="e">
        <f>E22/F2</f>
        <v>#DIV/0!</v>
      </c>
      <c r="G22" s="11"/>
      <c r="H22" s="132" t="e">
        <f>G22/H2</f>
        <v>#DIV/0!</v>
      </c>
      <c r="I22" s="11"/>
      <c r="J22" s="132" t="e">
        <f>I22/J2</f>
        <v>#DIV/0!</v>
      </c>
      <c r="K22" s="11"/>
      <c r="L22" s="132" t="e">
        <f>K22/L2</f>
        <v>#DIV/0!</v>
      </c>
      <c r="M22" s="11"/>
      <c r="N22" s="132" t="e">
        <f>M22/N2</f>
        <v>#DIV/0!</v>
      </c>
      <c r="O22" s="11"/>
      <c r="P22" s="132" t="e">
        <f>O22/P2</f>
        <v>#DIV/0!</v>
      </c>
      <c r="Q22" s="11"/>
      <c r="R22" s="11"/>
      <c r="S22" s="11"/>
      <c r="T22" s="11"/>
      <c r="U22" s="11"/>
      <c r="V22" s="11"/>
      <c r="W22" s="11"/>
      <c r="X22" s="11"/>
      <c r="Y22" s="35"/>
      <c r="Z22" s="1"/>
      <c r="AA22" s="1"/>
      <c r="AB22" s="1"/>
      <c r="AC22" s="1"/>
      <c r="AD22" s="1"/>
      <c r="AE22" s="1"/>
      <c r="AF22" s="1"/>
    </row>
    <row r="23" spans="1:32" ht="12.75">
      <c r="A23" s="58" t="s">
        <v>116</v>
      </c>
      <c r="B23" s="671">
        <f t="shared" si="1"/>
        <v>0</v>
      </c>
      <c r="C23" s="11"/>
      <c r="D23" s="154" t="e">
        <f>C23/D2</f>
        <v>#DIV/0!</v>
      </c>
      <c r="E23" s="11"/>
      <c r="F23" s="154" t="e">
        <f>E23/F2</f>
        <v>#DIV/0!</v>
      </c>
      <c r="G23" s="11"/>
      <c r="H23" s="132" t="e">
        <f>G23/H2</f>
        <v>#DIV/0!</v>
      </c>
      <c r="I23" s="11"/>
      <c r="J23" s="132" t="e">
        <f>I23/J2</f>
        <v>#DIV/0!</v>
      </c>
      <c r="K23" s="11"/>
      <c r="L23" s="132" t="e">
        <f>K23/L2</f>
        <v>#DIV/0!</v>
      </c>
      <c r="M23" s="11"/>
      <c r="N23" s="132" t="e">
        <f>M23/N2</f>
        <v>#DIV/0!</v>
      </c>
      <c r="O23" s="11"/>
      <c r="P23" s="132" t="e">
        <f>O23/P2</f>
        <v>#DIV/0!</v>
      </c>
      <c r="Q23" s="11"/>
      <c r="R23" s="11"/>
      <c r="S23" s="11"/>
      <c r="T23" s="11"/>
      <c r="U23" s="11"/>
      <c r="V23" s="11"/>
      <c r="W23" s="11"/>
      <c r="X23" s="11"/>
      <c r="Y23" s="35"/>
      <c r="Z23" s="1"/>
      <c r="AA23" s="1"/>
      <c r="AB23" s="1"/>
      <c r="AC23" s="1"/>
      <c r="AD23" s="1"/>
      <c r="AE23" s="1"/>
      <c r="AF23" s="1"/>
    </row>
    <row r="24" spans="1:32" ht="12.75">
      <c r="A24" s="58"/>
      <c r="B24" s="671">
        <f t="shared" si="1"/>
        <v>0</v>
      </c>
      <c r="C24" s="11"/>
      <c r="D24" s="154" t="e">
        <f>C24/D2</f>
        <v>#DIV/0!</v>
      </c>
      <c r="E24" s="11"/>
      <c r="F24" s="154" t="e">
        <f>E24/F2</f>
        <v>#DIV/0!</v>
      </c>
      <c r="G24" s="11"/>
      <c r="H24" s="132" t="e">
        <f>G24/H2</f>
        <v>#DIV/0!</v>
      </c>
      <c r="I24" s="11"/>
      <c r="J24" s="132" t="e">
        <f>I24/J2</f>
        <v>#DIV/0!</v>
      </c>
      <c r="K24" s="11"/>
      <c r="L24" s="132" t="e">
        <f>K24/L2</f>
        <v>#DIV/0!</v>
      </c>
      <c r="M24" s="11"/>
      <c r="N24" s="132" t="e">
        <f>M24/N2</f>
        <v>#DIV/0!</v>
      </c>
      <c r="O24" s="11"/>
      <c r="P24" s="132" t="e">
        <f>O24/P2</f>
        <v>#DIV/0!</v>
      </c>
      <c r="Q24" s="11"/>
      <c r="R24" s="11"/>
      <c r="S24" s="11"/>
      <c r="T24" s="11"/>
      <c r="U24" s="11"/>
      <c r="V24" s="11"/>
      <c r="W24" s="11"/>
      <c r="X24" s="11"/>
      <c r="Y24" s="35"/>
      <c r="Z24" s="1"/>
      <c r="AA24" s="1"/>
      <c r="AB24" s="1"/>
      <c r="AC24" s="1"/>
      <c r="AD24" s="1"/>
      <c r="AE24" s="1"/>
      <c r="AF24" s="1"/>
    </row>
    <row r="25" spans="1:32" ht="13.5" thickBot="1">
      <c r="A25" s="676" t="s">
        <v>120</v>
      </c>
      <c r="B25" s="671">
        <f t="shared" si="1"/>
        <v>0</v>
      </c>
      <c r="C25" s="111">
        <f>SUM(C16:C24)</f>
        <v>0</v>
      </c>
      <c r="D25" s="111" t="e">
        <f aca="true" t="shared" si="2" ref="D25:Y25">SUM(D16:D24)</f>
        <v>#DIV/0!</v>
      </c>
      <c r="E25" s="111">
        <f t="shared" si="2"/>
        <v>0</v>
      </c>
      <c r="F25" s="111" t="e">
        <f t="shared" si="2"/>
        <v>#DIV/0!</v>
      </c>
      <c r="G25" s="111">
        <f t="shared" si="2"/>
        <v>0</v>
      </c>
      <c r="H25" s="111" t="e">
        <f t="shared" si="2"/>
        <v>#DIV/0!</v>
      </c>
      <c r="I25" s="111">
        <f t="shared" si="2"/>
        <v>0</v>
      </c>
      <c r="J25" s="111" t="e">
        <f t="shared" si="2"/>
        <v>#DIV/0!</v>
      </c>
      <c r="K25" s="111">
        <f t="shared" si="2"/>
        <v>0</v>
      </c>
      <c r="L25" s="111" t="e">
        <f t="shared" si="2"/>
        <v>#DIV/0!</v>
      </c>
      <c r="M25" s="111">
        <f t="shared" si="2"/>
        <v>0</v>
      </c>
      <c r="N25" s="111" t="e">
        <f t="shared" si="2"/>
        <v>#DIV/0!</v>
      </c>
      <c r="O25" s="111">
        <f t="shared" si="2"/>
        <v>0</v>
      </c>
      <c r="P25" s="111" t="e">
        <f t="shared" si="2"/>
        <v>#DIV/0!</v>
      </c>
      <c r="Q25" s="111">
        <f t="shared" si="2"/>
        <v>0</v>
      </c>
      <c r="R25" s="111">
        <f t="shared" si="2"/>
        <v>0</v>
      </c>
      <c r="S25" s="111">
        <f t="shared" si="2"/>
        <v>0</v>
      </c>
      <c r="T25" s="111">
        <f t="shared" si="2"/>
        <v>0</v>
      </c>
      <c r="U25" s="111">
        <f t="shared" si="2"/>
        <v>0</v>
      </c>
      <c r="V25" s="111">
        <f t="shared" si="2"/>
        <v>0</v>
      </c>
      <c r="W25" s="111">
        <f t="shared" si="2"/>
        <v>0</v>
      </c>
      <c r="X25" s="111">
        <f t="shared" si="2"/>
        <v>0</v>
      </c>
      <c r="Y25" s="167">
        <f t="shared" si="2"/>
        <v>0</v>
      </c>
      <c r="Z25" s="1"/>
      <c r="AA25" s="1"/>
      <c r="AB25" s="1"/>
      <c r="AC25" s="1"/>
      <c r="AD25" s="1"/>
      <c r="AE25" s="1"/>
      <c r="AF25" s="1"/>
    </row>
    <row r="26" spans="1:32" ht="13.5" thickBot="1">
      <c r="A26" s="156" t="s">
        <v>121</v>
      </c>
      <c r="B26" s="157">
        <f>B13-B25</f>
        <v>0</v>
      </c>
      <c r="C26" s="157">
        <f aca="true" t="shared" si="3" ref="C26:Y26">C13-C25</f>
        <v>0</v>
      </c>
      <c r="D26" s="157" t="e">
        <f t="shared" si="3"/>
        <v>#DIV/0!</v>
      </c>
      <c r="E26" s="157">
        <f t="shared" si="3"/>
        <v>0</v>
      </c>
      <c r="F26" s="157" t="e">
        <f t="shared" si="3"/>
        <v>#DIV/0!</v>
      </c>
      <c r="G26" s="157">
        <f t="shared" si="3"/>
        <v>0</v>
      </c>
      <c r="H26" s="157" t="e">
        <f t="shared" si="3"/>
        <v>#DIV/0!</v>
      </c>
      <c r="I26" s="157">
        <f t="shared" si="3"/>
        <v>0</v>
      </c>
      <c r="J26" s="157" t="e">
        <f t="shared" si="3"/>
        <v>#DIV/0!</v>
      </c>
      <c r="K26" s="157">
        <f t="shared" si="3"/>
        <v>0</v>
      </c>
      <c r="L26" s="157" t="e">
        <f t="shared" si="3"/>
        <v>#DIV/0!</v>
      </c>
      <c r="M26" s="157">
        <f t="shared" si="3"/>
        <v>0</v>
      </c>
      <c r="N26" s="157" t="e">
        <f t="shared" si="3"/>
        <v>#DIV/0!</v>
      </c>
      <c r="O26" s="157">
        <f t="shared" si="3"/>
        <v>0</v>
      </c>
      <c r="P26" s="157" t="e">
        <f t="shared" si="3"/>
        <v>#DIV/0!</v>
      </c>
      <c r="Q26" s="157">
        <f t="shared" si="3"/>
        <v>0</v>
      </c>
      <c r="R26" s="157">
        <f t="shared" si="3"/>
        <v>0</v>
      </c>
      <c r="S26" s="157">
        <f t="shared" si="3"/>
        <v>0</v>
      </c>
      <c r="T26" s="157">
        <f t="shared" si="3"/>
        <v>0</v>
      </c>
      <c r="U26" s="157">
        <f t="shared" si="3"/>
        <v>0</v>
      </c>
      <c r="V26" s="157">
        <f t="shared" si="3"/>
        <v>0</v>
      </c>
      <c r="W26" s="157">
        <f t="shared" si="3"/>
        <v>0</v>
      </c>
      <c r="X26" s="157">
        <f t="shared" si="3"/>
        <v>0</v>
      </c>
      <c r="Y26" s="157">
        <f t="shared" si="3"/>
        <v>0</v>
      </c>
      <c r="Z26" s="1"/>
      <c r="AA26" s="1"/>
      <c r="AB26" s="1"/>
      <c r="AC26" s="1"/>
      <c r="AD26" s="1"/>
      <c r="AE26" s="1"/>
      <c r="AF26" s="1"/>
    </row>
    <row r="27" spans="1:32" ht="12.75">
      <c r="A27" s="45"/>
      <c r="B27" s="16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17"/>
      <c r="Z27" s="1"/>
      <c r="AA27" s="1"/>
      <c r="AB27" s="1"/>
      <c r="AC27" s="1"/>
      <c r="AD27" s="1"/>
      <c r="AE27" s="1"/>
      <c r="AF27" s="1"/>
    </row>
    <row r="28" spans="1:32" ht="12.75">
      <c r="A28" s="191" t="s">
        <v>24</v>
      </c>
      <c r="B28" s="677" t="s">
        <v>221</v>
      </c>
      <c r="C28" s="678" t="e">
        <f>C13/(C7+C8)</f>
        <v>#DIV/0!</v>
      </c>
      <c r="D28" s="192"/>
      <c r="E28" s="678" t="e">
        <f>E13/(E7+E8)</f>
        <v>#DIV/0!</v>
      </c>
      <c r="F28" s="679"/>
      <c r="G28" s="678" t="e">
        <f>G13/(G7+G8)</f>
        <v>#DIV/0!</v>
      </c>
      <c r="H28" s="678"/>
      <c r="I28" s="193" t="e">
        <f>I13/(I7+I8)</f>
        <v>#DIV/0!</v>
      </c>
      <c r="J28" s="680"/>
      <c r="K28" s="193" t="e">
        <f>K13/(K7+K8)</f>
        <v>#DIV/0!</v>
      </c>
      <c r="L28" s="680"/>
      <c r="M28" s="193" t="e">
        <f>M13/(M7+M8)</f>
        <v>#DIV/0!</v>
      </c>
      <c r="N28" s="680"/>
      <c r="O28" s="193" t="e">
        <f>O13/(O7+O8)</f>
        <v>#DIV/0!</v>
      </c>
      <c r="P28" s="680"/>
      <c r="Q28" s="193" t="e">
        <f>Q13/(Q7+Q8)</f>
        <v>#DIV/0!</v>
      </c>
      <c r="R28" s="194"/>
      <c r="S28" s="193" t="e">
        <f>S13/(S7+S8)</f>
        <v>#DIV/0!</v>
      </c>
      <c r="T28" s="194"/>
      <c r="U28" s="193" t="e">
        <f>U13/(U7+U8)</f>
        <v>#DIV/0!</v>
      </c>
      <c r="V28" s="194"/>
      <c r="W28" s="193" t="e">
        <f>W13/(W7+W8)</f>
        <v>#DIV/0!</v>
      </c>
      <c r="X28" s="194"/>
      <c r="Y28" s="195" t="e">
        <f>Y13/(Y7+Y8)</f>
        <v>#DIV/0!</v>
      </c>
      <c r="Z28" s="1"/>
      <c r="AA28" s="1"/>
      <c r="AB28" s="1"/>
      <c r="AC28" s="1"/>
      <c r="AD28" s="1"/>
      <c r="AE28" s="1"/>
      <c r="AF28" s="1"/>
    </row>
    <row r="29" spans="1:32" ht="12.75">
      <c r="A29" s="681" t="s">
        <v>107</v>
      </c>
      <c r="B29" s="158" t="s">
        <v>221</v>
      </c>
      <c r="C29" s="682" t="e">
        <f>C25/(C7+C8)</f>
        <v>#DIV/0!</v>
      </c>
      <c r="D29" s="683"/>
      <c r="E29" s="682" t="e">
        <f>E25/(E7+E8)</f>
        <v>#DIV/0!</v>
      </c>
      <c r="F29" s="684"/>
      <c r="G29" s="682" t="e">
        <f>G25/(G7+G8)</f>
        <v>#DIV/0!</v>
      </c>
      <c r="H29" s="682"/>
      <c r="I29" s="160" t="e">
        <f>I25/(I7+I8)</f>
        <v>#DIV/0!</v>
      </c>
      <c r="J29" s="685"/>
      <c r="K29" s="160" t="e">
        <f>K25/(K7+K8)</f>
        <v>#DIV/0!</v>
      </c>
      <c r="L29" s="685"/>
      <c r="M29" s="160" t="e">
        <f>M25/(M7+M8)</f>
        <v>#DIV/0!</v>
      </c>
      <c r="N29" s="685"/>
      <c r="O29" s="160" t="e">
        <f>O25/(O7+O8)</f>
        <v>#DIV/0!</v>
      </c>
      <c r="P29" s="685"/>
      <c r="Q29" s="160" t="e">
        <f>Q25/(Q7+Q8)</f>
        <v>#DIV/0!</v>
      </c>
      <c r="R29" s="155"/>
      <c r="S29" s="160" t="e">
        <f>S25/(S7+S8)</f>
        <v>#DIV/0!</v>
      </c>
      <c r="T29" s="155"/>
      <c r="U29" s="160" t="e">
        <f>U25/(U7+U8)</f>
        <v>#DIV/0!</v>
      </c>
      <c r="V29" s="155"/>
      <c r="W29" s="160" t="e">
        <f>W25/(W7+W8)</f>
        <v>#DIV/0!</v>
      </c>
      <c r="X29" s="155"/>
      <c r="Y29" s="168" t="e">
        <f>Y25/(Y7+Y8)</f>
        <v>#DIV/0!</v>
      </c>
      <c r="Z29" s="1"/>
      <c r="AA29" s="1"/>
      <c r="AB29" s="1"/>
      <c r="AC29" s="1"/>
      <c r="AD29" s="1"/>
      <c r="AE29" s="1"/>
      <c r="AF29" s="1"/>
    </row>
    <row r="30" spans="1:32" ht="12.75">
      <c r="A30" s="681" t="s">
        <v>222</v>
      </c>
      <c r="B30" s="158" t="s">
        <v>221</v>
      </c>
      <c r="C30" s="682" t="e">
        <f>C28-C29</f>
        <v>#DIV/0!</v>
      </c>
      <c r="D30" s="683"/>
      <c r="E30" s="682" t="e">
        <f>E28-E29</f>
        <v>#DIV/0!</v>
      </c>
      <c r="F30" s="686"/>
      <c r="G30" s="682" t="e">
        <f>G28-G29</f>
        <v>#DIV/0!</v>
      </c>
      <c r="H30" s="682"/>
      <c r="I30" s="160" t="e">
        <f>I28-I29</f>
        <v>#DIV/0!</v>
      </c>
      <c r="J30" s="585"/>
      <c r="K30" s="160" t="e">
        <f>K28-K29</f>
        <v>#DIV/0!</v>
      </c>
      <c r="L30" s="585"/>
      <c r="M30" s="160" t="e">
        <f>M28-M29</f>
        <v>#DIV/0!</v>
      </c>
      <c r="N30" s="585"/>
      <c r="O30" s="160" t="e">
        <f>O28-O29</f>
        <v>#DIV/0!</v>
      </c>
      <c r="P30" s="585"/>
      <c r="Q30" s="160" t="e">
        <f>Q28-Q29</f>
        <v>#DIV/0!</v>
      </c>
      <c r="R30" s="155"/>
      <c r="S30" s="160" t="e">
        <f>S28-S29</f>
        <v>#DIV/0!</v>
      </c>
      <c r="T30" s="155"/>
      <c r="U30" s="160" t="e">
        <f>U28-U29</f>
        <v>#DIV/0!</v>
      </c>
      <c r="V30" s="155"/>
      <c r="W30" s="160" t="e">
        <f>W28-W29</f>
        <v>#DIV/0!</v>
      </c>
      <c r="X30" s="155"/>
      <c r="Y30" s="168" t="e">
        <f>Y28-Y29</f>
        <v>#DIV/0!</v>
      </c>
      <c r="Z30" s="1"/>
      <c r="AA30" s="1"/>
      <c r="AB30" s="1"/>
      <c r="AC30" s="1"/>
      <c r="AD30" s="1"/>
      <c r="AE30" s="1"/>
      <c r="AF30" s="1"/>
    </row>
    <row r="31" spans="1:32" ht="12.75">
      <c r="A31" s="196" t="s">
        <v>24</v>
      </c>
      <c r="B31" s="687" t="s">
        <v>398</v>
      </c>
      <c r="C31" s="688" t="e">
        <f>C13/C9</f>
        <v>#DIV/0!</v>
      </c>
      <c r="D31" s="689"/>
      <c r="E31" s="688" t="e">
        <f>E13/E9</f>
        <v>#DIV/0!</v>
      </c>
      <c r="F31" s="690"/>
      <c r="G31" s="688" t="e">
        <f>G13/G9</f>
        <v>#DIV/0!</v>
      </c>
      <c r="H31" s="688"/>
      <c r="I31" s="197" t="e">
        <f>I13/I9</f>
        <v>#DIV/0!</v>
      </c>
      <c r="J31" s="691"/>
      <c r="K31" s="197" t="e">
        <f>K13/K9</f>
        <v>#DIV/0!</v>
      </c>
      <c r="L31" s="691"/>
      <c r="M31" s="197" t="e">
        <f>M13/M9</f>
        <v>#DIV/0!</v>
      </c>
      <c r="N31" s="691"/>
      <c r="O31" s="197" t="e">
        <f>O13/O9</f>
        <v>#DIV/0!</v>
      </c>
      <c r="P31" s="691"/>
      <c r="Q31" s="197" t="e">
        <f>Q13/Q9</f>
        <v>#DIV/0!</v>
      </c>
      <c r="R31" s="198"/>
      <c r="S31" s="197" t="e">
        <f>S13/S9</f>
        <v>#DIV/0!</v>
      </c>
      <c r="T31" s="198"/>
      <c r="U31" s="197" t="e">
        <f>U13/U9</f>
        <v>#DIV/0!</v>
      </c>
      <c r="V31" s="198"/>
      <c r="W31" s="197" t="e">
        <f>W13/W9</f>
        <v>#DIV/0!</v>
      </c>
      <c r="X31" s="198"/>
      <c r="Y31" s="199" t="e">
        <f>Y13/Y9</f>
        <v>#DIV/0!</v>
      </c>
      <c r="Z31" s="1"/>
      <c r="AA31" s="1"/>
      <c r="AB31" s="1"/>
      <c r="AC31" s="1"/>
      <c r="AD31" s="1"/>
      <c r="AE31" s="1"/>
      <c r="AF31" s="1"/>
    </row>
    <row r="32" spans="1:32" ht="12.75">
      <c r="A32" s="200" t="s">
        <v>107</v>
      </c>
      <c r="B32" s="692" t="s">
        <v>398</v>
      </c>
      <c r="C32" s="693" t="e">
        <f>C25/C9</f>
        <v>#DIV/0!</v>
      </c>
      <c r="D32" s="201"/>
      <c r="E32" s="693" t="e">
        <f>E25/E9</f>
        <v>#DIV/0!</v>
      </c>
      <c r="F32" s="694"/>
      <c r="G32" s="693" t="e">
        <f>G25/G9</f>
        <v>#DIV/0!</v>
      </c>
      <c r="H32" s="693"/>
      <c r="I32" s="202" t="e">
        <f>I25/I9</f>
        <v>#DIV/0!</v>
      </c>
      <c r="J32" s="695"/>
      <c r="K32" s="202" t="e">
        <f>K25/K9</f>
        <v>#DIV/0!</v>
      </c>
      <c r="L32" s="695"/>
      <c r="M32" s="202" t="e">
        <f>M25/M9</f>
        <v>#DIV/0!</v>
      </c>
      <c r="N32" s="695"/>
      <c r="O32" s="202" t="e">
        <f>O25/O9</f>
        <v>#DIV/0!</v>
      </c>
      <c r="P32" s="695"/>
      <c r="Q32" s="202" t="e">
        <f>Q25/Q9</f>
        <v>#DIV/0!</v>
      </c>
      <c r="R32" s="203"/>
      <c r="S32" s="202" t="e">
        <f>S25/S9</f>
        <v>#DIV/0!</v>
      </c>
      <c r="T32" s="203"/>
      <c r="U32" s="202" t="e">
        <f>U25/U9</f>
        <v>#DIV/0!</v>
      </c>
      <c r="V32" s="203"/>
      <c r="W32" s="202" t="e">
        <f>W25/W9</f>
        <v>#DIV/0!</v>
      </c>
      <c r="X32" s="203"/>
      <c r="Y32" s="204" t="e">
        <f>Y25/Y9</f>
        <v>#DIV/0!</v>
      </c>
      <c r="Z32" s="1"/>
      <c r="AA32" s="1"/>
      <c r="AB32" s="1"/>
      <c r="AC32" s="1"/>
      <c r="AD32" s="1"/>
      <c r="AE32" s="1"/>
      <c r="AF32" s="1"/>
    </row>
    <row r="33" spans="1:32" ht="13.5" thickBot="1">
      <c r="A33" s="159" t="s">
        <v>222</v>
      </c>
      <c r="B33" s="696" t="s">
        <v>398</v>
      </c>
      <c r="C33" s="697" t="e">
        <f>C31-C32</f>
        <v>#DIV/0!</v>
      </c>
      <c r="D33" s="698"/>
      <c r="E33" s="697" t="e">
        <f>E31-E32</f>
        <v>#DIV/0!</v>
      </c>
      <c r="F33" s="699"/>
      <c r="G33" s="697" t="e">
        <f>G31-G32</f>
        <v>#DIV/0!</v>
      </c>
      <c r="H33" s="697"/>
      <c r="I33" s="169" t="e">
        <f>I31-I32</f>
        <v>#DIV/0!</v>
      </c>
      <c r="J33" s="700"/>
      <c r="K33" s="169" t="e">
        <f>K31-K32</f>
        <v>#DIV/0!</v>
      </c>
      <c r="L33" s="700"/>
      <c r="M33" s="169" t="e">
        <f>M31-M32</f>
        <v>#DIV/0!</v>
      </c>
      <c r="N33" s="700"/>
      <c r="O33" s="169" t="e">
        <f>O31-O32</f>
        <v>#DIV/0!</v>
      </c>
      <c r="P33" s="700"/>
      <c r="Q33" s="169" t="e">
        <f>Q31-Q32</f>
        <v>#DIV/0!</v>
      </c>
      <c r="R33" s="170"/>
      <c r="S33" s="169" t="e">
        <f>S31-S32</f>
        <v>#DIV/0!</v>
      </c>
      <c r="T33" s="170"/>
      <c r="U33" s="169" t="e">
        <f>U31-U32</f>
        <v>#DIV/0!</v>
      </c>
      <c r="V33" s="170"/>
      <c r="W33" s="169" t="e">
        <f>W31-W32</f>
        <v>#DIV/0!</v>
      </c>
      <c r="X33" s="170"/>
      <c r="Y33" s="171" t="e">
        <f>Y31-Y32</f>
        <v>#DIV/0!</v>
      </c>
      <c r="Z33" s="1"/>
      <c r="AA33" s="1"/>
      <c r="AB33" s="1"/>
      <c r="AC33" s="1"/>
      <c r="AD33" s="1"/>
      <c r="AE33" s="1"/>
      <c r="AF33" s="1"/>
    </row>
    <row r="59" spans="1:16" ht="13.5" thickBot="1">
      <c r="A59" s="264" t="s">
        <v>320</v>
      </c>
      <c r="B59" s="252"/>
      <c r="C59" s="354"/>
      <c r="D59" s="253"/>
      <c r="E59" s="264"/>
      <c r="F59" s="253"/>
      <c r="G59" s="253"/>
      <c r="H59" s="253"/>
      <c r="I59" s="253"/>
      <c r="J59" s="265"/>
      <c r="K59" s="206"/>
      <c r="L59" s="206"/>
      <c r="M59" s="206"/>
      <c r="N59" s="206"/>
      <c r="O59" s="206"/>
      <c r="P59" s="206"/>
    </row>
  </sheetData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 M. 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M. Berg</dc:creator>
  <cp:keywords/>
  <dc:description/>
  <cp:lastModifiedBy>NCTC</cp:lastModifiedBy>
  <cp:lastPrinted>2009-05-14T21:10:59Z</cp:lastPrinted>
  <dcterms:created xsi:type="dcterms:W3CDTF">2001-12-09T23:06:21Z</dcterms:created>
  <dcterms:modified xsi:type="dcterms:W3CDTF">2009-06-03T14:30:49Z</dcterms:modified>
  <cp:category/>
  <cp:version/>
  <cp:contentType/>
  <cp:contentStatus/>
</cp:coreProperties>
</file>