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'Sheet1'!$A$1:$K$99</definedName>
  </definedNames>
  <calcPr fullCalcOnLoad="1"/>
</workbook>
</file>

<file path=xl/sharedStrings.xml><?xml version="1.0" encoding="utf-8"?>
<sst xmlns="http://schemas.openxmlformats.org/spreadsheetml/2006/main" count="239" uniqueCount="133">
  <si>
    <t>Name</t>
  </si>
  <si>
    <t>Year:</t>
  </si>
  <si>
    <t>Yield</t>
  </si>
  <si>
    <t>Crop</t>
  </si>
  <si>
    <t>Overhead Costs</t>
  </si>
  <si>
    <t>Direct Cost</t>
  </si>
  <si>
    <t>Total   Costs</t>
  </si>
  <si>
    <t>Breakeven Price</t>
  </si>
  <si>
    <t xml:space="preserve"> Fuel and Oil</t>
  </si>
  <si>
    <t xml:space="preserve"> Repairs &amp; Supplies</t>
  </si>
  <si>
    <t xml:space="preserve"> Labor</t>
  </si>
  <si>
    <t xml:space="preserve"> Custom Hire</t>
  </si>
  <si>
    <t xml:space="preserve"> Lease Payments</t>
  </si>
  <si>
    <r>
      <t xml:space="preserve"> </t>
    </r>
    <r>
      <rPr>
        <b/>
        <sz val="10"/>
        <rFont val="Arial"/>
        <family val="2"/>
      </rPr>
      <t>TOTAL COSTS (A)</t>
    </r>
  </si>
  <si>
    <t xml:space="preserve"> CRP Payments</t>
  </si>
  <si>
    <t xml:space="preserve"> Other Income</t>
  </si>
  <si>
    <r>
      <t xml:space="preserve"> </t>
    </r>
    <r>
      <rPr>
        <b/>
        <sz val="10"/>
        <rFont val="Arial"/>
        <family val="2"/>
      </rPr>
      <t>TOTAL INCOMES (B)</t>
    </r>
  </si>
  <si>
    <t xml:space="preserve"> (A minus B)</t>
  </si>
  <si>
    <t xml:space="preserve"> </t>
  </si>
  <si>
    <t>Acres of Crop</t>
  </si>
  <si>
    <t>Seed Value</t>
  </si>
  <si>
    <t>Fertilizer</t>
  </si>
  <si>
    <t>Chemicals</t>
  </si>
  <si>
    <t>Crop Insurance</t>
  </si>
  <si>
    <t>Drying Costs</t>
  </si>
  <si>
    <t>Custom Hire</t>
  </si>
  <si>
    <t>Other</t>
  </si>
  <si>
    <t>Total $ Per Acre</t>
  </si>
  <si>
    <t xml:space="preserve"> Wages From Off Farm</t>
  </si>
  <si>
    <t>Crop 2</t>
  </si>
  <si>
    <t>Crop 3</t>
  </si>
  <si>
    <t>Crop 4</t>
  </si>
  <si>
    <t>Crop 5</t>
  </si>
  <si>
    <t>Crop 6</t>
  </si>
  <si>
    <t>Crop 7</t>
  </si>
  <si>
    <t>Crop 1</t>
  </si>
  <si>
    <t xml:space="preserve"> Rent &amp; Real Estate Taxes</t>
  </si>
  <si>
    <t xml:space="preserve"> Utilities &amp; Misc.</t>
  </si>
  <si>
    <t xml:space="preserve"> Family Living </t>
  </si>
  <si>
    <t xml:space="preserve">         $</t>
  </si>
  <si>
    <t>Steve Metzger</t>
  </si>
  <si>
    <t>Carrington Research Extension Center</t>
  </si>
  <si>
    <t xml:space="preserve">     Crop Type</t>
  </si>
  <si>
    <t>Farm Business Management Program</t>
  </si>
  <si>
    <t xml:space="preserve"> Payments (Prin. &amp; Interest)</t>
  </si>
  <si>
    <t>Crop 8</t>
  </si>
  <si>
    <t xml:space="preserve">           $</t>
  </si>
  <si>
    <t xml:space="preserve"> Incomes (Crop Share) &amp; Net Overhead Cost:</t>
  </si>
  <si>
    <t>*Total   Costs+</t>
  </si>
  <si>
    <t>Breakeven Price+</t>
  </si>
  <si>
    <t xml:space="preserve">  Total Crop Acres</t>
  </si>
  <si>
    <t>Direct Exp./Acre</t>
  </si>
  <si>
    <t>Allocation Factor</t>
  </si>
  <si>
    <t>Total Allocation Units</t>
  </si>
  <si>
    <t xml:space="preserve">  Use 1.0 for Default Allocation Unit Factor</t>
  </si>
  <si>
    <t xml:space="preserve"> Net $ Total /Tot. Alloc.Units</t>
  </si>
  <si>
    <t xml:space="preserve"> Units Equals the </t>
  </si>
  <si>
    <t xml:space="preserve"> OVERHEAD COST per UNIT</t>
  </si>
  <si>
    <t>% Mark Up in Total Costs</t>
  </si>
  <si>
    <t xml:space="preserve"> 2X 1.17 &amp; 3X 1.67 Solid Seeded Row Crop 1.00-1.33</t>
  </si>
  <si>
    <t xml:space="preserve"> =   %</t>
  </si>
  <si>
    <t>Overhead &amp; Other Costs, Crop Share of Each</t>
  </si>
  <si>
    <t>$</t>
  </si>
  <si>
    <t xml:space="preserve"> Equals $ </t>
  </si>
  <si>
    <t xml:space="preserve"> Minus any other non-livestock share in dollars</t>
  </si>
  <si>
    <t>Overhead &amp; Other Costs, Lvstk &amp; Non-Lvstk.</t>
  </si>
  <si>
    <t xml:space="preserve">  Lvstk. $</t>
  </si>
  <si>
    <t>Livestock &amp; Non-Livestock Overhead Equals %</t>
  </si>
  <si>
    <t xml:space="preserve"> Livstock Overhead &amp; Other Equals %</t>
  </si>
  <si>
    <r>
      <t xml:space="preserve"> </t>
    </r>
    <r>
      <rPr>
        <b/>
        <sz val="10"/>
        <rFont val="Arial"/>
        <family val="2"/>
      </rPr>
      <t>TOTAL COSTS (C)</t>
    </r>
  </si>
  <si>
    <t>TOTALS</t>
  </si>
  <si>
    <r>
      <t xml:space="preserve"> </t>
    </r>
    <r>
      <rPr>
        <b/>
        <sz val="10"/>
        <rFont val="Arial"/>
        <family val="2"/>
      </rPr>
      <t>(E)</t>
    </r>
  </si>
  <si>
    <t>(D)$</t>
  </si>
  <si>
    <r>
      <t xml:space="preserve"> </t>
    </r>
    <r>
      <rPr>
        <b/>
        <sz val="10"/>
        <rFont val="Arial"/>
        <family val="2"/>
      </rPr>
      <t>TOTAL INCOMES (F)</t>
    </r>
  </si>
  <si>
    <t>Lvstk 1</t>
  </si>
  <si>
    <t>Lvstk 2</t>
  </si>
  <si>
    <t>Lvstk 3</t>
  </si>
  <si>
    <t>Lvstk 4</t>
  </si>
  <si>
    <t>Lvstk 5</t>
  </si>
  <si>
    <t>Lvstk 6</t>
  </si>
  <si>
    <t>Lvstk 7</t>
  </si>
  <si>
    <t>Lvstk 8</t>
  </si>
  <si>
    <t xml:space="preserve"> Total Livestock Hd.</t>
  </si>
  <si>
    <t>Number of Head</t>
  </si>
  <si>
    <t>Livestock Type</t>
  </si>
  <si>
    <t>Direct Costs</t>
  </si>
  <si>
    <t>Veterinary</t>
  </si>
  <si>
    <t>Livestock Supplies</t>
  </si>
  <si>
    <t>Salt, Mineral, Protein</t>
  </si>
  <si>
    <t>Other Feeds</t>
  </si>
  <si>
    <t>Breeding Fees</t>
  </si>
  <si>
    <t>Marketing</t>
  </si>
  <si>
    <t xml:space="preserve">Other  </t>
  </si>
  <si>
    <t>Crop Allocation Units</t>
  </si>
  <si>
    <t>Livestock Allocation Units</t>
  </si>
  <si>
    <t xml:space="preserve"> Projected Crop Profit Listed</t>
  </si>
  <si>
    <t xml:space="preserve"> Projected Lvstk. Profit Listed</t>
  </si>
  <si>
    <r>
      <t xml:space="preserve"> </t>
    </r>
    <r>
      <rPr>
        <b/>
        <sz val="10"/>
        <rFont val="Arial"/>
        <family val="2"/>
      </rPr>
      <t>Total Projected Profit Listed</t>
    </r>
  </si>
  <si>
    <t xml:space="preserve">     Livestock Breakevens, page 2</t>
  </si>
  <si>
    <t xml:space="preserve"> Breeding Stock Purchases</t>
  </si>
  <si>
    <t xml:space="preserve"> Cull Sales, not previously listed</t>
  </si>
  <si>
    <t xml:space="preserve"> Other</t>
  </si>
  <si>
    <t xml:space="preserve"> Other Unlisted Income, Purchases &amp; Net Overhead Cost</t>
  </si>
  <si>
    <t>Hauling</t>
  </si>
  <si>
    <t xml:space="preserve">  (F9 to recalculate)</t>
  </si>
  <si>
    <t xml:space="preserve">         (E - F)</t>
  </si>
  <si>
    <t xml:space="preserve"> or Other Livestock Expense</t>
  </si>
  <si>
    <t>Direct Exp./Head</t>
  </si>
  <si>
    <t xml:space="preserve">   Value of Livestock Profit %</t>
  </si>
  <si>
    <t xml:space="preserve">    Livestock Type</t>
  </si>
  <si>
    <t>Minus $</t>
  </si>
  <si>
    <t xml:space="preserve">         MARKETING PLANNER</t>
  </si>
  <si>
    <t>Total $ Per Unit</t>
  </si>
  <si>
    <t>Sale Units in Lbs./Hd.</t>
  </si>
  <si>
    <t xml:space="preserve"> Use 4.0 for one cow calf unit per 12 months.</t>
  </si>
  <si>
    <t xml:space="preserve"> Use .83 for one 12 month period of bckgrd.</t>
  </si>
  <si>
    <t xml:space="preserve"> or beef finishers.  Use .07 per month.</t>
  </si>
  <si>
    <t xml:space="preserve"> For ewes use .83 per year and .33 per year</t>
  </si>
  <si>
    <t xml:space="preserve"> for feeder lambs or .03 per head per month.</t>
  </si>
  <si>
    <t>Canola &amp; Solid Seeded 1.00  Rowed Soybeans,Sunflower</t>
  </si>
  <si>
    <t>&amp; Corn 1.33  Edible Beans 1.67  Hay One Cutting .67,</t>
  </si>
  <si>
    <t>Suggested Maximum Alloc.Factors:  Small Grains, Flax,</t>
  </si>
  <si>
    <t>Gov't. Pay. (Direct, CC, Etc.)</t>
  </si>
  <si>
    <t xml:space="preserve">       File:</t>
  </si>
  <si>
    <t>Value of Additional</t>
  </si>
  <si>
    <t xml:space="preserve"> Profit is</t>
  </si>
  <si>
    <t>Sample Crops and Livestock</t>
  </si>
  <si>
    <t>Wheat</t>
  </si>
  <si>
    <t>Soybeans</t>
  </si>
  <si>
    <t>Barley</t>
  </si>
  <si>
    <t>Oil Sunf.</t>
  </si>
  <si>
    <t>Beef Cow</t>
  </si>
  <si>
    <t xml:space="preserve">  Marketing Planner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</si>
</sst>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4" xfId="0" applyFont="1" applyBorder="1" applyAlignment="1" applyProtection="1">
      <alignment vertical="top"/>
      <protection/>
    </xf>
    <xf numFmtId="0" fontId="3" fillId="0" borderId="4" xfId="0" applyFont="1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/>
      <protection locked="0"/>
    </xf>
    <xf numFmtId="39" fontId="0" fillId="2" borderId="8" xfId="0" applyNumberFormat="1" applyFill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/>
      <protection/>
    </xf>
    <xf numFmtId="39" fontId="0" fillId="2" borderId="8" xfId="0" applyNumberFormat="1" applyFill="1" applyBorder="1" applyAlignment="1" applyProtection="1">
      <alignment horizontal="center"/>
      <protection locked="0"/>
    </xf>
    <xf numFmtId="39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39" fontId="0" fillId="2" borderId="9" xfId="0" applyNumberFormat="1" applyFill="1" applyBorder="1" applyAlignment="1" applyProtection="1">
      <alignment/>
      <protection locked="0"/>
    </xf>
    <xf numFmtId="39" fontId="0" fillId="2" borderId="25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39" fontId="0" fillId="2" borderId="22" xfId="0" applyNumberFormat="1" applyFill="1" applyBorder="1" applyAlignment="1" applyProtection="1">
      <alignment/>
      <protection locked="0"/>
    </xf>
    <xf numFmtId="39" fontId="0" fillId="2" borderId="12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39" fontId="0" fillId="2" borderId="10" xfId="0" applyNumberFormat="1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165" fontId="5" fillId="0" borderId="15" xfId="0" applyNumberFormat="1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37" fontId="4" fillId="2" borderId="1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0" fillId="2" borderId="29" xfId="0" applyNumberForma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4" fillId="0" borderId="3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0" fontId="0" fillId="2" borderId="29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/>
    </xf>
    <xf numFmtId="39" fontId="0" fillId="0" borderId="32" xfId="0" applyNumberForma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 locked="0"/>
    </xf>
    <xf numFmtId="10" fontId="0" fillId="2" borderId="9" xfId="0" applyNumberFormat="1" applyFill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/>
      <protection/>
    </xf>
    <xf numFmtId="37" fontId="4" fillId="0" borderId="1" xfId="0" applyNumberFormat="1" applyFont="1" applyFill="1" applyBorder="1" applyAlignment="1" applyProtection="1">
      <alignment/>
      <protection/>
    </xf>
    <xf numFmtId="10" fontId="0" fillId="0" borderId="29" xfId="0" applyNumberFormat="1" applyFill="1" applyBorder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/>
      <protection/>
    </xf>
    <xf numFmtId="10" fontId="0" fillId="0" borderId="9" xfId="0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" fillId="0" borderId="30" xfId="0" applyFont="1" applyBorder="1" applyAlignment="1" applyProtection="1">
      <alignment horizontal="right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10" fontId="0" fillId="0" borderId="39" xfId="0" applyNumberForma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10" fontId="1" fillId="0" borderId="9" xfId="0" applyNumberFormat="1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10" fontId="1" fillId="0" borderId="25" xfId="0" applyNumberFormat="1" applyFont="1" applyBorder="1" applyAlignment="1" applyProtection="1">
      <alignment/>
      <protection/>
    </xf>
    <xf numFmtId="0" fontId="1" fillId="0" borderId="35" xfId="0" applyFont="1" applyBorder="1" applyAlignment="1" applyProtection="1">
      <alignment vertical="center"/>
      <protection/>
    </xf>
    <xf numFmtId="10" fontId="0" fillId="0" borderId="42" xfId="0" applyNumberForma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/>
    </xf>
    <xf numFmtId="10" fontId="0" fillId="0" borderId="38" xfId="0" applyNumberForma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10" fontId="1" fillId="0" borderId="31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10" fontId="1" fillId="0" borderId="14" xfId="0" applyNumberFormat="1" applyFont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10" fontId="1" fillId="0" borderId="15" xfId="0" applyNumberFormat="1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164" fontId="0" fillId="0" borderId="36" xfId="0" applyNumberFormat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5" fontId="5" fillId="0" borderId="32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0" fontId="1" fillId="0" borderId="14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38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2" borderId="3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6.7109375" style="10" customWidth="1"/>
    <col min="2" max="2" width="9.7109375" style="10" customWidth="1"/>
    <col min="3" max="7" width="8.7109375" style="10" customWidth="1"/>
    <col min="8" max="8" width="9.7109375" style="10" customWidth="1"/>
    <col min="9" max="9" width="8.7109375" style="10" customWidth="1"/>
    <col min="10" max="11" width="9.28125" style="10" customWidth="1"/>
    <col min="12" max="16384" width="8.7109375" style="10" customWidth="1"/>
  </cols>
  <sheetData>
    <row r="1" spans="1:11" ht="24.75" customHeight="1" thickTop="1">
      <c r="A1" s="4"/>
      <c r="B1" s="5"/>
      <c r="C1" s="5"/>
      <c r="D1" s="6" t="s">
        <v>111</v>
      </c>
      <c r="E1" s="5"/>
      <c r="F1" s="6"/>
      <c r="G1" s="7"/>
      <c r="H1" s="7"/>
      <c r="I1" s="8"/>
      <c r="J1" s="5"/>
      <c r="K1" s="9"/>
    </row>
    <row r="2" spans="1:11" ht="15" customHeight="1">
      <c r="A2" s="11" t="s">
        <v>0</v>
      </c>
      <c r="B2" s="156" t="s">
        <v>132</v>
      </c>
      <c r="C2" s="156"/>
      <c r="D2" s="156"/>
      <c r="E2" s="12"/>
      <c r="F2" s="12"/>
      <c r="G2" s="12"/>
      <c r="H2" s="159" t="s">
        <v>40</v>
      </c>
      <c r="I2" s="160"/>
      <c r="J2" s="160"/>
      <c r="K2" s="161"/>
    </row>
    <row r="3" spans="1:11" ht="15" customHeight="1">
      <c r="A3" s="11"/>
      <c r="B3" s="12"/>
      <c r="C3" s="12"/>
      <c r="D3" s="12" t="s">
        <v>123</v>
      </c>
      <c r="E3" s="162" t="s">
        <v>126</v>
      </c>
      <c r="F3" s="162"/>
      <c r="G3" s="162"/>
      <c r="H3" s="159" t="s">
        <v>43</v>
      </c>
      <c r="I3" s="160"/>
      <c r="J3" s="160"/>
      <c r="K3" s="161"/>
    </row>
    <row r="4" spans="1:11" ht="15" customHeight="1">
      <c r="A4" s="11" t="s">
        <v>1</v>
      </c>
      <c r="B4" s="2">
        <v>2007</v>
      </c>
      <c r="C4" s="2"/>
      <c r="D4" s="2"/>
      <c r="E4" s="12" t="s">
        <v>18</v>
      </c>
      <c r="F4" s="151" t="s">
        <v>18</v>
      </c>
      <c r="G4" s="151"/>
      <c r="H4" s="159" t="s">
        <v>41</v>
      </c>
      <c r="I4" s="160"/>
      <c r="J4" s="160"/>
      <c r="K4" s="161"/>
    </row>
    <row r="5" spans="1:11" ht="15" customHeight="1">
      <c r="A5" s="11"/>
      <c r="B5" s="12"/>
      <c r="C5" s="12"/>
      <c r="D5" s="12"/>
      <c r="E5" s="12" t="s">
        <v>104</v>
      </c>
      <c r="F5" s="12"/>
      <c r="G5" s="12"/>
      <c r="H5" s="14">
        <v>10</v>
      </c>
      <c r="I5" s="15" t="s">
        <v>58</v>
      </c>
      <c r="J5" s="16"/>
      <c r="K5" s="17"/>
    </row>
    <row r="6" spans="1:12" ht="28.5" customHeight="1">
      <c r="A6" s="11"/>
      <c r="B6" s="18" t="s">
        <v>3</v>
      </c>
      <c r="C6" s="19" t="s">
        <v>19</v>
      </c>
      <c r="D6" s="18" t="s">
        <v>2</v>
      </c>
      <c r="E6" s="19" t="s">
        <v>5</v>
      </c>
      <c r="F6" s="19" t="s">
        <v>4</v>
      </c>
      <c r="G6" s="19" t="s">
        <v>52</v>
      </c>
      <c r="H6" s="19" t="s">
        <v>6</v>
      </c>
      <c r="I6" s="19" t="s">
        <v>48</v>
      </c>
      <c r="J6" s="20" t="s">
        <v>7</v>
      </c>
      <c r="K6" s="21" t="s">
        <v>49</v>
      </c>
      <c r="L6" s="22"/>
    </row>
    <row r="7" spans="1:11" ht="21.75" customHeight="1">
      <c r="A7" s="23" t="s">
        <v>35</v>
      </c>
      <c r="B7" s="24" t="s">
        <v>127</v>
      </c>
      <c r="C7" s="25">
        <v>400</v>
      </c>
      <c r="D7" s="26">
        <v>38</v>
      </c>
      <c r="E7" s="27">
        <f>+D26</f>
        <v>67</v>
      </c>
      <c r="F7" s="27">
        <f aca="true" t="shared" si="0" ref="F7:F14">(+$H$37)</f>
        <v>74.41696696696697</v>
      </c>
      <c r="G7" s="28">
        <v>1</v>
      </c>
      <c r="H7" s="27">
        <f>IF(C7=0,0,(E7+(F7*G7)))</f>
        <v>141.41696696696698</v>
      </c>
      <c r="I7" s="27">
        <f>IF(C7=0,0,((1+($H$5/100))*H7))</f>
        <v>155.55866366366368</v>
      </c>
      <c r="J7" s="27">
        <f>IF(D7=0,0,(H7/D7))</f>
        <v>3.7214991307096574</v>
      </c>
      <c r="K7" s="29">
        <f>IF(D7=0,0,(I7/D7))</f>
        <v>4.093649043780623</v>
      </c>
    </row>
    <row r="8" spans="1:11" ht="21.75" customHeight="1">
      <c r="A8" s="23" t="s">
        <v>29</v>
      </c>
      <c r="B8" s="24" t="s">
        <v>128</v>
      </c>
      <c r="C8" s="25">
        <v>300</v>
      </c>
      <c r="D8" s="26">
        <v>35</v>
      </c>
      <c r="E8" s="27">
        <f>+E26</f>
        <v>74.5</v>
      </c>
      <c r="F8" s="27">
        <f t="shared" si="0"/>
        <v>74.41696696696697</v>
      </c>
      <c r="G8" s="28">
        <v>1</v>
      </c>
      <c r="H8" s="27">
        <f aca="true" t="shared" si="1" ref="H8:H14">IF(C8=0,0,(E8+(F8*G8)))</f>
        <v>148.91696696696698</v>
      </c>
      <c r="I8" s="27">
        <f aca="true" t="shared" si="2" ref="I8:I14">IF(C8=0,0,((1+($H$5/100))*H8))</f>
        <v>163.80866366366368</v>
      </c>
      <c r="J8" s="27">
        <f aca="true" t="shared" si="3" ref="J8:J14">IF(D8=0,0,(H8/D8))</f>
        <v>4.254770484770485</v>
      </c>
      <c r="K8" s="29">
        <f aca="true" t="shared" si="4" ref="K8:K14">IF(D8=0,0,(I8/D8))</f>
        <v>4.680247533247534</v>
      </c>
    </row>
    <row r="9" spans="1:11" ht="21.75" customHeight="1">
      <c r="A9" s="23" t="s">
        <v>30</v>
      </c>
      <c r="B9" s="24" t="s">
        <v>129</v>
      </c>
      <c r="C9" s="25">
        <v>500</v>
      </c>
      <c r="D9" s="26">
        <v>75</v>
      </c>
      <c r="E9" s="27">
        <f>+F26</f>
        <v>58</v>
      </c>
      <c r="F9" s="27">
        <f t="shared" si="0"/>
        <v>74.41696696696697</v>
      </c>
      <c r="G9" s="28">
        <v>1</v>
      </c>
      <c r="H9" s="27">
        <f t="shared" si="1"/>
        <v>132.41696696696698</v>
      </c>
      <c r="I9" s="27">
        <f t="shared" si="2"/>
        <v>145.6586636636637</v>
      </c>
      <c r="J9" s="27">
        <f t="shared" si="3"/>
        <v>1.7655595595595597</v>
      </c>
      <c r="K9" s="29">
        <f t="shared" si="4"/>
        <v>1.942115515515516</v>
      </c>
    </row>
    <row r="10" spans="1:11" ht="21.75" customHeight="1">
      <c r="A10" s="23" t="s">
        <v>31</v>
      </c>
      <c r="B10" s="24" t="s">
        <v>130</v>
      </c>
      <c r="C10" s="25">
        <v>600</v>
      </c>
      <c r="D10" s="26">
        <v>14</v>
      </c>
      <c r="E10" s="27">
        <f>+G26</f>
        <v>52</v>
      </c>
      <c r="F10" s="27">
        <f t="shared" si="0"/>
        <v>74.41696696696697</v>
      </c>
      <c r="G10" s="28">
        <v>1.33</v>
      </c>
      <c r="H10" s="27">
        <f t="shared" si="1"/>
        <v>150.97456606606607</v>
      </c>
      <c r="I10" s="27">
        <f t="shared" si="2"/>
        <v>166.0720226726727</v>
      </c>
      <c r="J10" s="27">
        <f t="shared" si="3"/>
        <v>10.783897576147577</v>
      </c>
      <c r="K10" s="29">
        <f t="shared" si="4"/>
        <v>11.862287333762335</v>
      </c>
    </row>
    <row r="11" spans="1:11" ht="21.75" customHeight="1">
      <c r="A11" s="23" t="s">
        <v>32</v>
      </c>
      <c r="B11" s="24" t="s">
        <v>18</v>
      </c>
      <c r="C11" s="25">
        <v>0</v>
      </c>
      <c r="D11" s="26">
        <v>0</v>
      </c>
      <c r="E11" s="27">
        <f>+H26</f>
        <v>0</v>
      </c>
      <c r="F11" s="27">
        <f t="shared" si="0"/>
        <v>74.41696696696697</v>
      </c>
      <c r="G11" s="28">
        <v>1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 s="29">
        <f t="shared" si="4"/>
        <v>0</v>
      </c>
    </row>
    <row r="12" spans="1:11" ht="21.75" customHeight="1">
      <c r="A12" s="23" t="s">
        <v>33</v>
      </c>
      <c r="B12" s="24" t="s">
        <v>18</v>
      </c>
      <c r="C12" s="25">
        <v>0</v>
      </c>
      <c r="D12" s="26">
        <v>0</v>
      </c>
      <c r="E12" s="27">
        <f>+I26</f>
        <v>0</v>
      </c>
      <c r="F12" s="27">
        <f t="shared" si="0"/>
        <v>74.41696696696697</v>
      </c>
      <c r="G12" s="28">
        <v>1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 s="29">
        <f t="shared" si="4"/>
        <v>0</v>
      </c>
    </row>
    <row r="13" spans="1:11" ht="21.75" customHeight="1">
      <c r="A13" s="23" t="s">
        <v>34</v>
      </c>
      <c r="B13" s="24" t="s">
        <v>18</v>
      </c>
      <c r="C13" s="25">
        <v>0</v>
      </c>
      <c r="D13" s="26">
        <v>0</v>
      </c>
      <c r="E13" s="27">
        <f>+J26</f>
        <v>0</v>
      </c>
      <c r="F13" s="27">
        <f t="shared" si="0"/>
        <v>74.41696696696697</v>
      </c>
      <c r="G13" s="28">
        <v>1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 s="29">
        <f t="shared" si="4"/>
        <v>0</v>
      </c>
    </row>
    <row r="14" spans="1:11" ht="21.75" customHeight="1">
      <c r="A14" s="23" t="s">
        <v>45</v>
      </c>
      <c r="B14" s="24" t="s">
        <v>18</v>
      </c>
      <c r="C14" s="25">
        <v>0</v>
      </c>
      <c r="D14" s="26">
        <v>0</v>
      </c>
      <c r="E14" s="27">
        <f>+K26</f>
        <v>0</v>
      </c>
      <c r="F14" s="27">
        <f t="shared" si="0"/>
        <v>74.41696696696697</v>
      </c>
      <c r="G14" s="28">
        <v>1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 s="29">
        <f t="shared" si="4"/>
        <v>0</v>
      </c>
    </row>
    <row r="15" spans="1:11" ht="24.75" customHeight="1" thickBot="1">
      <c r="A15" s="168" t="s">
        <v>50</v>
      </c>
      <c r="B15" s="169"/>
      <c r="C15" s="30">
        <f>SUM(C7:C14)</f>
        <v>1800</v>
      </c>
      <c r="D15" s="31"/>
      <c r="E15" s="169" t="s">
        <v>53</v>
      </c>
      <c r="F15" s="169"/>
      <c r="G15" s="32">
        <f>(C7*G7)+(C8*G8)+(C9*G9)+(C10*G10)+(C11*G11)+(C12*G12)+(C13*G13)+(C14*G14)</f>
        <v>1998</v>
      </c>
      <c r="H15" s="33" t="s">
        <v>54</v>
      </c>
      <c r="I15" s="33"/>
      <c r="J15" s="33"/>
      <c r="K15" s="34"/>
    </row>
    <row r="16" spans="1:11" ht="19.5" customHeight="1" thickTop="1">
      <c r="A16" s="4"/>
      <c r="B16" s="35" t="s">
        <v>51</v>
      </c>
      <c r="C16" s="36"/>
      <c r="D16" s="37" t="s">
        <v>35</v>
      </c>
      <c r="E16" s="37" t="s">
        <v>29</v>
      </c>
      <c r="F16" s="37" t="s">
        <v>30</v>
      </c>
      <c r="G16" s="38" t="s">
        <v>31</v>
      </c>
      <c r="H16" s="37" t="s">
        <v>32</v>
      </c>
      <c r="I16" s="39" t="s">
        <v>33</v>
      </c>
      <c r="J16" s="37" t="s">
        <v>34</v>
      </c>
      <c r="K16" s="40" t="s">
        <v>45</v>
      </c>
    </row>
    <row r="17" spans="1:11" ht="19.5" customHeight="1">
      <c r="A17" s="41"/>
      <c r="B17" s="42" t="s">
        <v>42</v>
      </c>
      <c r="C17" s="43"/>
      <c r="D17" s="44" t="str">
        <f>IF(B7=0,"",B7)</f>
        <v>Wheat</v>
      </c>
      <c r="E17" s="44" t="str">
        <f>IF(B8=0,"",B8)</f>
        <v>Soybeans</v>
      </c>
      <c r="F17" s="44" t="str">
        <f>IF(B9=0,"",B9)</f>
        <v>Barley</v>
      </c>
      <c r="G17" s="44" t="str">
        <f>IF(B10=0,"",B10)</f>
        <v>Oil Sunf.</v>
      </c>
      <c r="H17" s="44" t="str">
        <f>IF(B11=0,"",B11)</f>
        <v> </v>
      </c>
      <c r="I17" s="44" t="str">
        <f>IF(B12=0,"",B12)</f>
        <v> </v>
      </c>
      <c r="J17" s="44" t="str">
        <f>IF(B13=0,"",B13)</f>
        <v> </v>
      </c>
      <c r="K17" s="45" t="str">
        <f>IF(B14=0,"",B14)</f>
        <v> </v>
      </c>
    </row>
    <row r="18" spans="1:11" ht="15" customHeight="1">
      <c r="A18" s="41"/>
      <c r="B18" s="46" t="s">
        <v>20</v>
      </c>
      <c r="C18" s="47"/>
      <c r="D18" s="48">
        <v>11</v>
      </c>
      <c r="E18" s="48">
        <v>28</v>
      </c>
      <c r="F18" s="48">
        <v>9</v>
      </c>
      <c r="G18" s="48">
        <v>12.5</v>
      </c>
      <c r="H18" s="48">
        <v>0</v>
      </c>
      <c r="I18" s="48">
        <v>0</v>
      </c>
      <c r="J18" s="48">
        <v>0</v>
      </c>
      <c r="K18" s="49">
        <v>0</v>
      </c>
    </row>
    <row r="19" spans="1:11" ht="15" customHeight="1">
      <c r="A19" s="41"/>
      <c r="B19" s="46" t="s">
        <v>21</v>
      </c>
      <c r="C19" s="50"/>
      <c r="D19" s="26">
        <v>24</v>
      </c>
      <c r="E19" s="26">
        <v>18</v>
      </c>
      <c r="F19" s="51">
        <v>16.5</v>
      </c>
      <c r="G19" s="51">
        <v>10.75</v>
      </c>
      <c r="H19" s="51">
        <v>0</v>
      </c>
      <c r="I19" s="51">
        <v>0</v>
      </c>
      <c r="J19" s="51">
        <v>0</v>
      </c>
      <c r="K19" s="52">
        <v>0</v>
      </c>
    </row>
    <row r="20" spans="1:11" ht="15" customHeight="1">
      <c r="A20" s="41"/>
      <c r="B20" s="46" t="s">
        <v>22</v>
      </c>
      <c r="C20" s="53"/>
      <c r="D20" s="26">
        <v>15</v>
      </c>
      <c r="E20" s="26">
        <v>13</v>
      </c>
      <c r="F20" s="26">
        <v>18</v>
      </c>
      <c r="G20" s="26">
        <v>14.25</v>
      </c>
      <c r="H20" s="26">
        <v>0</v>
      </c>
      <c r="I20" s="26">
        <v>0</v>
      </c>
      <c r="J20" s="26">
        <v>0</v>
      </c>
      <c r="K20" s="54">
        <v>0</v>
      </c>
    </row>
    <row r="21" spans="1:11" ht="15" customHeight="1">
      <c r="A21" s="41"/>
      <c r="B21" s="46" t="s">
        <v>23</v>
      </c>
      <c r="C21" s="53"/>
      <c r="D21" s="26">
        <v>10.5</v>
      </c>
      <c r="E21" s="26">
        <v>12</v>
      </c>
      <c r="F21" s="26">
        <v>11</v>
      </c>
      <c r="G21" s="26">
        <v>9.5</v>
      </c>
      <c r="H21" s="26">
        <v>0</v>
      </c>
      <c r="I21" s="26">
        <v>0</v>
      </c>
      <c r="J21" s="26">
        <v>0</v>
      </c>
      <c r="K21" s="54">
        <v>0</v>
      </c>
    </row>
    <row r="22" spans="1:11" ht="15" customHeight="1">
      <c r="A22" s="41"/>
      <c r="B22" s="46" t="s">
        <v>24</v>
      </c>
      <c r="C22" s="53"/>
      <c r="D22" s="26">
        <v>3</v>
      </c>
      <c r="E22" s="26">
        <v>0</v>
      </c>
      <c r="F22" s="26">
        <v>0</v>
      </c>
      <c r="G22" s="26">
        <v>5</v>
      </c>
      <c r="H22" s="26">
        <v>0</v>
      </c>
      <c r="I22" s="26">
        <v>0</v>
      </c>
      <c r="J22" s="26">
        <v>0</v>
      </c>
      <c r="K22" s="54">
        <v>0</v>
      </c>
    </row>
    <row r="23" spans="1:11" ht="15" customHeight="1">
      <c r="A23" s="41"/>
      <c r="B23" s="46" t="s">
        <v>25</v>
      </c>
      <c r="C23" s="53"/>
      <c r="D23" s="26">
        <v>3.5</v>
      </c>
      <c r="E23" s="26">
        <v>3.5</v>
      </c>
      <c r="F23" s="26">
        <v>3.5</v>
      </c>
      <c r="G23" s="26">
        <v>0</v>
      </c>
      <c r="H23" s="26">
        <v>0</v>
      </c>
      <c r="I23" s="26">
        <v>0</v>
      </c>
      <c r="J23" s="26">
        <v>0</v>
      </c>
      <c r="K23" s="54">
        <v>0</v>
      </c>
    </row>
    <row r="24" spans="1:11" ht="15" customHeight="1">
      <c r="A24" s="41"/>
      <c r="B24" s="55" t="s">
        <v>26</v>
      </c>
      <c r="C24" s="56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54">
        <v>0</v>
      </c>
    </row>
    <row r="25" spans="1:11" ht="15" customHeight="1">
      <c r="A25" s="41"/>
      <c r="B25" s="55"/>
      <c r="C25" s="56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4">
        <v>0</v>
      </c>
    </row>
    <row r="26" spans="1:11" ht="19.5" customHeight="1">
      <c r="A26" s="41"/>
      <c r="B26" s="46" t="s">
        <v>27</v>
      </c>
      <c r="C26" s="53"/>
      <c r="D26" s="27">
        <f>SUM(D18:D25)</f>
        <v>67</v>
      </c>
      <c r="E26" s="27">
        <f aca="true" t="shared" si="5" ref="E26:K26">SUM(E18:E25)</f>
        <v>74.5</v>
      </c>
      <c r="F26" s="27">
        <f t="shared" si="5"/>
        <v>58</v>
      </c>
      <c r="G26" s="27">
        <f t="shared" si="5"/>
        <v>52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57">
        <f t="shared" si="5"/>
        <v>0</v>
      </c>
    </row>
    <row r="27" spans="1:11" ht="21.75" customHeight="1" thickBot="1">
      <c r="A27" s="58"/>
      <c r="B27" s="31"/>
      <c r="C27" s="31"/>
      <c r="D27" s="31"/>
      <c r="E27" s="59"/>
      <c r="F27" s="31"/>
      <c r="G27" s="163" t="s">
        <v>124</v>
      </c>
      <c r="H27" s="164"/>
      <c r="I27" s="152">
        <f>H5/100</f>
        <v>0.1</v>
      </c>
      <c r="J27" s="60" t="s">
        <v>125</v>
      </c>
      <c r="K27" s="61">
        <f>((C7*(-H7+I7))+(C8*(-H8+I8))+(C9*(-H9+I9))+(C10*(-H10+I10))+(C11*(-H11+I11))+(C12*(-H12+I12))+(C13*(-H13+I13))+(C14*(-H14+I14)))</f>
        <v>25803.510000000017</v>
      </c>
    </row>
    <row r="28" spans="1:11" ht="15" customHeight="1" thickTop="1">
      <c r="A28" s="62" t="s">
        <v>61</v>
      </c>
      <c r="B28" s="63"/>
      <c r="C28" s="64"/>
      <c r="D28" s="64"/>
      <c r="E28" s="64"/>
      <c r="F28" s="65" t="s">
        <v>60</v>
      </c>
      <c r="G28" s="66" t="s">
        <v>47</v>
      </c>
      <c r="H28" s="64"/>
      <c r="I28" s="64"/>
      <c r="J28" s="64"/>
      <c r="K28" s="9"/>
    </row>
    <row r="29" spans="1:11" ht="15" customHeight="1">
      <c r="A29" s="41" t="s">
        <v>39</v>
      </c>
      <c r="B29" s="67">
        <v>17600</v>
      </c>
      <c r="C29" s="153" t="s">
        <v>8</v>
      </c>
      <c r="D29" s="153"/>
      <c r="E29" s="155"/>
      <c r="F29" s="69">
        <v>0.95</v>
      </c>
      <c r="G29" s="70" t="s">
        <v>46</v>
      </c>
      <c r="H29" s="67">
        <v>18000</v>
      </c>
      <c r="I29" s="153" t="s">
        <v>122</v>
      </c>
      <c r="J29" s="154"/>
      <c r="K29" s="158"/>
    </row>
    <row r="30" spans="1:11" ht="15" customHeight="1">
      <c r="A30" s="41" t="s">
        <v>39</v>
      </c>
      <c r="B30" s="67">
        <v>24500</v>
      </c>
      <c r="C30" s="153" t="s">
        <v>9</v>
      </c>
      <c r="D30" s="153"/>
      <c r="E30" s="155"/>
      <c r="F30" s="69">
        <v>0.9</v>
      </c>
      <c r="G30" s="70" t="s">
        <v>46</v>
      </c>
      <c r="H30" s="67">
        <v>0</v>
      </c>
      <c r="I30" s="153" t="s">
        <v>14</v>
      </c>
      <c r="J30" s="154"/>
      <c r="K30" s="158"/>
    </row>
    <row r="31" spans="1:11" ht="15" customHeight="1">
      <c r="A31" s="41" t="s">
        <v>39</v>
      </c>
      <c r="B31" s="67">
        <v>41300</v>
      </c>
      <c r="C31" s="153" t="s">
        <v>36</v>
      </c>
      <c r="D31" s="153"/>
      <c r="E31" s="155"/>
      <c r="F31" s="69">
        <v>0.927</v>
      </c>
      <c r="G31" s="70" t="s">
        <v>46</v>
      </c>
      <c r="H31" s="67">
        <v>16500</v>
      </c>
      <c r="I31" s="153" t="s">
        <v>28</v>
      </c>
      <c r="J31" s="154"/>
      <c r="K31" s="158"/>
    </row>
    <row r="32" spans="1:11" ht="15" customHeight="1">
      <c r="A32" s="41" t="s">
        <v>39</v>
      </c>
      <c r="B32" s="67">
        <v>3500</v>
      </c>
      <c r="C32" s="153" t="s">
        <v>10</v>
      </c>
      <c r="D32" s="153"/>
      <c r="E32" s="155"/>
      <c r="F32" s="69">
        <v>0.9</v>
      </c>
      <c r="G32" s="70" t="s">
        <v>46</v>
      </c>
      <c r="H32" s="67">
        <v>2000</v>
      </c>
      <c r="I32" s="153" t="s">
        <v>15</v>
      </c>
      <c r="J32" s="154"/>
      <c r="K32" s="158"/>
    </row>
    <row r="33" spans="1:11" ht="15" customHeight="1" thickBot="1">
      <c r="A33" s="41" t="s">
        <v>39</v>
      </c>
      <c r="B33" s="67">
        <v>1200</v>
      </c>
      <c r="C33" s="153" t="s">
        <v>11</v>
      </c>
      <c r="D33" s="153"/>
      <c r="E33" s="155"/>
      <c r="F33" s="69">
        <v>1</v>
      </c>
      <c r="G33" s="70" t="s">
        <v>46</v>
      </c>
      <c r="H33" s="72">
        <f>SUM(H29:H32)</f>
        <v>36500</v>
      </c>
      <c r="I33" s="12" t="s">
        <v>16</v>
      </c>
      <c r="J33" s="12"/>
      <c r="K33" s="71"/>
    </row>
    <row r="34" spans="1:11" ht="15" customHeight="1">
      <c r="A34" s="41" t="s">
        <v>39</v>
      </c>
      <c r="B34" s="67">
        <v>3000</v>
      </c>
      <c r="C34" s="153" t="s">
        <v>37</v>
      </c>
      <c r="D34" s="153"/>
      <c r="E34" s="155"/>
      <c r="F34" s="69">
        <v>0.8</v>
      </c>
      <c r="G34" s="70"/>
      <c r="H34" s="15"/>
      <c r="I34" s="73" t="s">
        <v>17</v>
      </c>
      <c r="J34" s="73"/>
      <c r="K34" s="71"/>
    </row>
    <row r="35" spans="1:11" ht="15" customHeight="1" thickBot="1">
      <c r="A35" s="41" t="s">
        <v>39</v>
      </c>
      <c r="B35" s="67">
        <v>4000</v>
      </c>
      <c r="C35" s="153" t="s">
        <v>12</v>
      </c>
      <c r="D35" s="153"/>
      <c r="E35" s="155"/>
      <c r="F35" s="69">
        <v>1</v>
      </c>
      <c r="G35" s="70" t="s">
        <v>46</v>
      </c>
      <c r="H35" s="74">
        <f>(((B29*F29)+(B30*F30)+(B31*F31)+(B32*F32)+(B33*F33)+(B34*F34)+(B35*F35)+(B36*F36)+(B37*F37)+(B38*F38))-H33)</f>
        <v>148685.1</v>
      </c>
      <c r="I35" s="75" t="s">
        <v>55</v>
      </c>
      <c r="J35" s="75"/>
      <c r="K35" s="71"/>
    </row>
    <row r="36" spans="1:11" ht="15" customHeight="1">
      <c r="A36" s="41" t="s">
        <v>39</v>
      </c>
      <c r="B36" s="67">
        <v>55000</v>
      </c>
      <c r="C36" s="153" t="s">
        <v>38</v>
      </c>
      <c r="D36" s="154"/>
      <c r="E36" s="155"/>
      <c r="F36" s="76">
        <v>0.9</v>
      </c>
      <c r="G36" s="70"/>
      <c r="H36" s="12"/>
      <c r="I36" s="77">
        <f>G15</f>
        <v>1998</v>
      </c>
      <c r="J36" s="12" t="s">
        <v>56</v>
      </c>
      <c r="K36" s="71"/>
    </row>
    <row r="37" spans="1:11" ht="15" customHeight="1" thickBot="1">
      <c r="A37" s="41" t="s">
        <v>39</v>
      </c>
      <c r="B37" s="67">
        <v>51200</v>
      </c>
      <c r="C37" s="153" t="s">
        <v>44</v>
      </c>
      <c r="D37" s="153"/>
      <c r="E37" s="155"/>
      <c r="F37" s="69">
        <v>0.9</v>
      </c>
      <c r="G37" s="70" t="s">
        <v>46</v>
      </c>
      <c r="H37" s="78">
        <f>IF(B39=0,0,(H35/I36))</f>
        <v>74.41696696696697</v>
      </c>
      <c r="I37" s="75" t="s">
        <v>57</v>
      </c>
      <c r="J37" s="75"/>
      <c r="K37" s="79"/>
    </row>
    <row r="38" spans="1:11" ht="15" customHeight="1">
      <c r="A38" s="41" t="s">
        <v>39</v>
      </c>
      <c r="B38" s="80">
        <v>2000</v>
      </c>
      <c r="C38" s="156" t="s">
        <v>101</v>
      </c>
      <c r="D38" s="156"/>
      <c r="E38" s="157"/>
      <c r="F38" s="81">
        <v>0.9</v>
      </c>
      <c r="G38" s="15" t="s">
        <v>121</v>
      </c>
      <c r="H38" s="15"/>
      <c r="I38" s="15"/>
      <c r="J38" s="15"/>
      <c r="K38" s="82"/>
    </row>
    <row r="39" spans="1:11" ht="16.5" customHeight="1" thickBot="1">
      <c r="A39" s="41" t="s">
        <v>39</v>
      </c>
      <c r="B39" s="74">
        <f>SUM(B29:B38)</f>
        <v>203300</v>
      </c>
      <c r="C39" s="12" t="s">
        <v>13</v>
      </c>
      <c r="D39" s="12"/>
      <c r="E39" s="12"/>
      <c r="F39" s="83"/>
      <c r="G39" s="13" t="s">
        <v>119</v>
      </c>
      <c r="H39" s="15"/>
      <c r="I39" s="15"/>
      <c r="J39" s="15"/>
      <c r="K39" s="82"/>
    </row>
    <row r="40" spans="1:11" ht="15" customHeight="1">
      <c r="A40" s="41"/>
      <c r="B40" s="84"/>
      <c r="C40" s="12"/>
      <c r="D40" s="12"/>
      <c r="E40" s="12"/>
      <c r="F40" s="83"/>
      <c r="G40" s="85" t="s">
        <v>120</v>
      </c>
      <c r="H40" s="15"/>
      <c r="I40" s="15"/>
      <c r="J40" s="15"/>
      <c r="K40" s="82"/>
    </row>
    <row r="41" spans="1:11" ht="15" customHeight="1" thickBot="1">
      <c r="A41" s="58"/>
      <c r="B41" s="31"/>
      <c r="C41" s="31"/>
      <c r="D41" s="31"/>
      <c r="E41" s="31"/>
      <c r="F41" s="86"/>
      <c r="G41" s="87" t="s">
        <v>59</v>
      </c>
      <c r="H41" s="88"/>
      <c r="I41" s="88"/>
      <c r="J41" s="88"/>
      <c r="K41" s="89"/>
    </row>
    <row r="42" ht="13.5" thickTop="1"/>
    <row r="43" ht="13.5" thickBot="1"/>
    <row r="44" spans="1:11" ht="13.5" thickTop="1">
      <c r="A44" s="4" t="s">
        <v>0</v>
      </c>
      <c r="B44" s="167" t="str">
        <f>+B2</f>
        <v>  Marketing Planner 2007</v>
      </c>
      <c r="C44" s="167"/>
      <c r="D44" s="167"/>
      <c r="E44" s="90" t="s">
        <v>98</v>
      </c>
      <c r="F44" s="5"/>
      <c r="G44" s="5"/>
      <c r="H44" s="5"/>
      <c r="I44" s="5"/>
      <c r="J44" s="5"/>
      <c r="K44" s="9"/>
    </row>
    <row r="45" spans="1:11" ht="12.75">
      <c r="A45" s="41"/>
      <c r="B45" s="12"/>
      <c r="C45" s="12"/>
      <c r="D45" s="12"/>
      <c r="E45" s="12"/>
      <c r="F45" s="12"/>
      <c r="G45" s="12"/>
      <c r="H45" s="12"/>
      <c r="I45" s="12"/>
      <c r="J45" s="12"/>
      <c r="K45" s="71"/>
    </row>
    <row r="46" spans="1:11" ht="12.75">
      <c r="A46" s="91" t="s">
        <v>65</v>
      </c>
      <c r="B46" s="92"/>
      <c r="C46" s="93"/>
      <c r="D46" s="93"/>
      <c r="E46" s="93"/>
      <c r="F46" s="94" t="s">
        <v>60</v>
      </c>
      <c r="G46" s="95" t="s">
        <v>64</v>
      </c>
      <c r="H46" s="93"/>
      <c r="I46" s="93"/>
      <c r="J46" s="93"/>
      <c r="K46" s="96"/>
    </row>
    <row r="47" spans="1:11" ht="12.75">
      <c r="A47" s="41" t="s">
        <v>39</v>
      </c>
      <c r="B47" s="97">
        <f aca="true" t="shared" si="6" ref="B47:B56">B29*F47</f>
        <v>880.0000000000008</v>
      </c>
      <c r="C47" s="170" t="str">
        <f>+C29</f>
        <v> Fuel and Oil</v>
      </c>
      <c r="D47" s="170"/>
      <c r="E47" s="171"/>
      <c r="F47" s="98">
        <f>1-F29</f>
        <v>0.050000000000000044</v>
      </c>
      <c r="G47" s="99" t="s">
        <v>110</v>
      </c>
      <c r="H47" s="1">
        <v>0</v>
      </c>
      <c r="I47" s="12" t="s">
        <v>63</v>
      </c>
      <c r="J47" s="100">
        <f>B47-H47</f>
        <v>880.0000000000008</v>
      </c>
      <c r="K47" s="71" t="s">
        <v>66</v>
      </c>
    </row>
    <row r="48" spans="1:11" ht="12.75">
      <c r="A48" s="41" t="s">
        <v>39</v>
      </c>
      <c r="B48" s="97">
        <f t="shared" si="6"/>
        <v>2449.9999999999995</v>
      </c>
      <c r="C48" s="170" t="str">
        <f aca="true" t="shared" si="7" ref="C48:C56">+C30</f>
        <v> Repairs &amp; Supplies</v>
      </c>
      <c r="D48" s="170"/>
      <c r="E48" s="171"/>
      <c r="F48" s="98">
        <f aca="true" t="shared" si="8" ref="F48:F56">1-F30</f>
        <v>0.09999999999999998</v>
      </c>
      <c r="G48" s="99" t="s">
        <v>110</v>
      </c>
      <c r="H48" s="1">
        <v>0</v>
      </c>
      <c r="I48" s="12" t="s">
        <v>63</v>
      </c>
      <c r="J48" s="100">
        <f aca="true" t="shared" si="9" ref="J48:J56">B48-H48</f>
        <v>2449.9999999999995</v>
      </c>
      <c r="K48" s="71" t="s">
        <v>66</v>
      </c>
    </row>
    <row r="49" spans="1:11" ht="12.75">
      <c r="A49" s="41" t="s">
        <v>39</v>
      </c>
      <c r="B49" s="97">
        <f t="shared" si="6"/>
        <v>3014.8999999999983</v>
      </c>
      <c r="C49" s="170" t="str">
        <f t="shared" si="7"/>
        <v> Rent &amp; Real Estate Taxes</v>
      </c>
      <c r="D49" s="170"/>
      <c r="E49" s="171"/>
      <c r="F49" s="98">
        <f t="shared" si="8"/>
        <v>0.07299999999999995</v>
      </c>
      <c r="G49" s="99" t="s">
        <v>110</v>
      </c>
      <c r="H49" s="1">
        <v>0</v>
      </c>
      <c r="I49" s="12" t="s">
        <v>63</v>
      </c>
      <c r="J49" s="100">
        <f t="shared" si="9"/>
        <v>3014.8999999999983</v>
      </c>
      <c r="K49" s="71" t="s">
        <v>66</v>
      </c>
    </row>
    <row r="50" spans="1:11" ht="12.75">
      <c r="A50" s="41" t="s">
        <v>39</v>
      </c>
      <c r="B50" s="97">
        <f t="shared" si="6"/>
        <v>349.99999999999994</v>
      </c>
      <c r="C50" s="170" t="str">
        <f t="shared" si="7"/>
        <v> Labor</v>
      </c>
      <c r="D50" s="170"/>
      <c r="E50" s="171"/>
      <c r="F50" s="98">
        <f t="shared" si="8"/>
        <v>0.09999999999999998</v>
      </c>
      <c r="G50" s="99" t="s">
        <v>110</v>
      </c>
      <c r="H50" s="1">
        <v>0</v>
      </c>
      <c r="I50" s="12" t="s">
        <v>63</v>
      </c>
      <c r="J50" s="100">
        <f t="shared" si="9"/>
        <v>349.99999999999994</v>
      </c>
      <c r="K50" s="71" t="s">
        <v>66</v>
      </c>
    </row>
    <row r="51" spans="1:11" ht="12.75">
      <c r="A51" s="41" t="s">
        <v>39</v>
      </c>
      <c r="B51" s="97">
        <f t="shared" si="6"/>
        <v>0</v>
      </c>
      <c r="C51" s="170" t="str">
        <f t="shared" si="7"/>
        <v> Custom Hire</v>
      </c>
      <c r="D51" s="170"/>
      <c r="E51" s="171"/>
      <c r="F51" s="98">
        <f t="shared" si="8"/>
        <v>0</v>
      </c>
      <c r="G51" s="99" t="s">
        <v>110</v>
      </c>
      <c r="H51" s="1">
        <v>0</v>
      </c>
      <c r="I51" s="12" t="s">
        <v>63</v>
      </c>
      <c r="J51" s="100">
        <f t="shared" si="9"/>
        <v>0</v>
      </c>
      <c r="K51" s="71" t="s">
        <v>66</v>
      </c>
    </row>
    <row r="52" spans="1:11" ht="12.75">
      <c r="A52" s="41" t="s">
        <v>39</v>
      </c>
      <c r="B52" s="97">
        <f t="shared" si="6"/>
        <v>599.9999999999999</v>
      </c>
      <c r="C52" s="170" t="str">
        <f t="shared" si="7"/>
        <v> Utilities &amp; Misc.</v>
      </c>
      <c r="D52" s="170"/>
      <c r="E52" s="171"/>
      <c r="F52" s="98">
        <f t="shared" si="8"/>
        <v>0.19999999999999996</v>
      </c>
      <c r="G52" s="99" t="s">
        <v>110</v>
      </c>
      <c r="H52" s="1">
        <v>0</v>
      </c>
      <c r="I52" s="12" t="s">
        <v>63</v>
      </c>
      <c r="J52" s="100">
        <f t="shared" si="9"/>
        <v>599.9999999999999</v>
      </c>
      <c r="K52" s="71" t="s">
        <v>66</v>
      </c>
    </row>
    <row r="53" spans="1:11" ht="12.75">
      <c r="A53" s="41" t="s">
        <v>39</v>
      </c>
      <c r="B53" s="97">
        <f t="shared" si="6"/>
        <v>0</v>
      </c>
      <c r="C53" s="170" t="str">
        <f t="shared" si="7"/>
        <v> Lease Payments</v>
      </c>
      <c r="D53" s="170"/>
      <c r="E53" s="171"/>
      <c r="F53" s="98">
        <f t="shared" si="8"/>
        <v>0</v>
      </c>
      <c r="G53" s="99" t="s">
        <v>110</v>
      </c>
      <c r="H53" s="1">
        <v>0</v>
      </c>
      <c r="I53" s="12" t="s">
        <v>63</v>
      </c>
      <c r="J53" s="100">
        <f t="shared" si="9"/>
        <v>0</v>
      </c>
      <c r="K53" s="71" t="s">
        <v>66</v>
      </c>
    </row>
    <row r="54" spans="1:11" ht="12.75">
      <c r="A54" s="41" t="s">
        <v>39</v>
      </c>
      <c r="B54" s="97">
        <f t="shared" si="6"/>
        <v>5499.999999999999</v>
      </c>
      <c r="C54" s="170" t="str">
        <f t="shared" si="7"/>
        <v> Family Living </v>
      </c>
      <c r="D54" s="170"/>
      <c r="E54" s="171"/>
      <c r="F54" s="98">
        <f t="shared" si="8"/>
        <v>0.09999999999999998</v>
      </c>
      <c r="G54" s="99" t="s">
        <v>110</v>
      </c>
      <c r="H54" s="1">
        <v>0</v>
      </c>
      <c r="I54" s="12" t="s">
        <v>63</v>
      </c>
      <c r="J54" s="100">
        <f t="shared" si="9"/>
        <v>5499.999999999999</v>
      </c>
      <c r="K54" s="71" t="s">
        <v>66</v>
      </c>
    </row>
    <row r="55" spans="1:11" ht="12.75">
      <c r="A55" s="41" t="s">
        <v>39</v>
      </c>
      <c r="B55" s="97">
        <f t="shared" si="6"/>
        <v>5119.999999999999</v>
      </c>
      <c r="C55" s="170" t="str">
        <f t="shared" si="7"/>
        <v> Payments (Prin. &amp; Interest)</v>
      </c>
      <c r="D55" s="170"/>
      <c r="E55" s="171"/>
      <c r="F55" s="98">
        <f t="shared" si="8"/>
        <v>0.09999999999999998</v>
      </c>
      <c r="G55" s="99" t="s">
        <v>110</v>
      </c>
      <c r="H55" s="1">
        <v>0</v>
      </c>
      <c r="I55" s="12" t="s">
        <v>63</v>
      </c>
      <c r="J55" s="100">
        <f t="shared" si="9"/>
        <v>5119.999999999999</v>
      </c>
      <c r="K55" s="71" t="s">
        <v>66</v>
      </c>
    </row>
    <row r="56" spans="1:11" ht="12.75">
      <c r="A56" s="41" t="s">
        <v>39</v>
      </c>
      <c r="B56" s="97">
        <f t="shared" si="6"/>
        <v>199.99999999999994</v>
      </c>
      <c r="C56" s="170" t="str">
        <f t="shared" si="7"/>
        <v> Other</v>
      </c>
      <c r="D56" s="170"/>
      <c r="E56" s="171"/>
      <c r="F56" s="101">
        <f t="shared" si="8"/>
        <v>0.09999999999999998</v>
      </c>
      <c r="G56" s="99" t="s">
        <v>110</v>
      </c>
      <c r="H56" s="1">
        <v>0</v>
      </c>
      <c r="I56" s="102" t="s">
        <v>63</v>
      </c>
      <c r="J56" s="100">
        <f t="shared" si="9"/>
        <v>199.99999999999994</v>
      </c>
      <c r="K56" s="103" t="s">
        <v>66</v>
      </c>
    </row>
    <row r="57" spans="1:11" ht="13.5" thickBot="1">
      <c r="A57" s="41" t="s">
        <v>39</v>
      </c>
      <c r="B57" s="74">
        <f>SUM(B47:B56)</f>
        <v>18114.899999999998</v>
      </c>
      <c r="C57" s="12" t="s">
        <v>69</v>
      </c>
      <c r="D57" s="12"/>
      <c r="E57" s="104"/>
      <c r="F57" s="105"/>
      <c r="G57" s="106" t="s">
        <v>72</v>
      </c>
      <c r="H57" s="107">
        <f>SUM(H47:H56)</f>
        <v>0</v>
      </c>
      <c r="I57" s="75" t="s">
        <v>70</v>
      </c>
      <c r="J57" s="108">
        <f>SUM(J47:J56)</f>
        <v>18114.899999999998</v>
      </c>
      <c r="K57" s="71" t="s">
        <v>71</v>
      </c>
    </row>
    <row r="58" spans="1:11" ht="13.5" thickBot="1">
      <c r="A58" s="58"/>
      <c r="B58" s="109"/>
      <c r="C58" s="31"/>
      <c r="D58" s="31"/>
      <c r="E58" s="31"/>
      <c r="F58" s="110" t="s">
        <v>18</v>
      </c>
      <c r="G58" s="111"/>
      <c r="H58" s="31"/>
      <c r="I58" s="31"/>
      <c r="J58" s="31"/>
      <c r="K58" s="112"/>
    </row>
    <row r="59" spans="1:11" ht="13.5" thickTop="1">
      <c r="A59" s="113" t="s">
        <v>67</v>
      </c>
      <c r="B59" s="114"/>
      <c r="C59" s="114"/>
      <c r="D59" s="114"/>
      <c r="E59" s="115"/>
      <c r="F59" s="116">
        <f>B57/B39</f>
        <v>0.08910427939006393</v>
      </c>
      <c r="G59" s="117" t="s">
        <v>68</v>
      </c>
      <c r="H59" s="102"/>
      <c r="I59" s="102"/>
      <c r="J59" s="102"/>
      <c r="K59" s="118">
        <f>J57/B39</f>
        <v>0.08910427939006393</v>
      </c>
    </row>
    <row r="60" spans="1:11" ht="13.5" thickBot="1">
      <c r="A60" s="119" t="s">
        <v>102</v>
      </c>
      <c r="B60" s="93"/>
      <c r="C60" s="93"/>
      <c r="D60" s="93"/>
      <c r="E60" s="104"/>
      <c r="F60" s="120"/>
      <c r="G60" s="121" t="s">
        <v>62</v>
      </c>
      <c r="H60" s="3">
        <v>12000</v>
      </c>
      <c r="I60" s="104" t="s">
        <v>99</v>
      </c>
      <c r="J60" s="104"/>
      <c r="K60" s="96"/>
    </row>
    <row r="61" spans="1:11" ht="12.75">
      <c r="A61" s="41" t="s">
        <v>39</v>
      </c>
      <c r="B61" s="67">
        <v>7000</v>
      </c>
      <c r="C61" s="68" t="s">
        <v>100</v>
      </c>
      <c r="D61" s="68"/>
      <c r="E61" s="68"/>
      <c r="F61" s="122"/>
      <c r="G61" s="70"/>
      <c r="H61" s="12"/>
      <c r="I61" s="73" t="s">
        <v>106</v>
      </c>
      <c r="J61" s="73"/>
      <c r="K61" s="71"/>
    </row>
    <row r="62" spans="1:11" ht="13.5" thickBot="1">
      <c r="A62" s="41" t="s">
        <v>39</v>
      </c>
      <c r="B62" s="67">
        <v>0</v>
      </c>
      <c r="C62" s="2" t="s">
        <v>101</v>
      </c>
      <c r="D62" s="2"/>
      <c r="E62" s="2"/>
      <c r="F62" s="105"/>
      <c r="G62" s="99" t="s">
        <v>62</v>
      </c>
      <c r="H62" s="74">
        <f>(-B64+H60+J57)</f>
        <v>23114.899999999998</v>
      </c>
      <c r="I62" s="75" t="s">
        <v>55</v>
      </c>
      <c r="J62" s="75"/>
      <c r="K62" s="71"/>
    </row>
    <row r="63" spans="1:11" ht="12.75">
      <c r="A63" s="41" t="s">
        <v>39</v>
      </c>
      <c r="B63" s="67">
        <v>0</v>
      </c>
      <c r="C63" s="2"/>
      <c r="D63" s="2"/>
      <c r="E63" s="2"/>
      <c r="F63" s="122" t="s">
        <v>18</v>
      </c>
      <c r="G63" s="70"/>
      <c r="H63" s="15" t="s">
        <v>105</v>
      </c>
      <c r="I63" s="77">
        <f>+G80</f>
        <v>240</v>
      </c>
      <c r="J63" s="12" t="s">
        <v>56</v>
      </c>
      <c r="K63" s="71"/>
    </row>
    <row r="64" spans="1:11" ht="13.5" thickBot="1">
      <c r="A64" s="41" t="s">
        <v>39</v>
      </c>
      <c r="B64" s="72">
        <f>SUM(B61:B63)</f>
        <v>7000</v>
      </c>
      <c r="C64" s="12" t="s">
        <v>73</v>
      </c>
      <c r="D64" s="12"/>
      <c r="E64" s="12"/>
      <c r="F64" s="105"/>
      <c r="G64" s="99" t="s">
        <v>62</v>
      </c>
      <c r="H64" s="78">
        <f>IF(J57=0,0,H62/I63)</f>
        <v>96.31208333333332</v>
      </c>
      <c r="I64" s="75" t="s">
        <v>57</v>
      </c>
      <c r="J64" s="75"/>
      <c r="K64" s="79"/>
    </row>
    <row r="65" spans="1:11" ht="12.75">
      <c r="A65" s="123"/>
      <c r="B65" s="16"/>
      <c r="C65" s="102"/>
      <c r="D65" s="102"/>
      <c r="E65" s="102"/>
      <c r="F65" s="47"/>
      <c r="G65" s="102"/>
      <c r="H65" s="102"/>
      <c r="I65" s="102"/>
      <c r="J65" s="102"/>
      <c r="K65" s="103"/>
    </row>
    <row r="66" spans="1:11" ht="12.75">
      <c r="A66" s="124" t="s">
        <v>93</v>
      </c>
      <c r="B66" s="125"/>
      <c r="C66" s="75"/>
      <c r="D66" s="126">
        <f>+G15</f>
        <v>1998</v>
      </c>
      <c r="E66" s="127">
        <f>D66/D70</f>
        <v>0.8927613941018767</v>
      </c>
      <c r="F66" s="105"/>
      <c r="G66" s="75" t="s">
        <v>95</v>
      </c>
      <c r="H66" s="75"/>
      <c r="I66" s="75"/>
      <c r="J66" s="128">
        <f>+K27</f>
        <v>25803.510000000017</v>
      </c>
      <c r="K66" s="129">
        <f>IF(H5=0,0,J66/J70)</f>
        <v>0.9005832053608823</v>
      </c>
    </row>
    <row r="67" spans="1:11" ht="12.75">
      <c r="A67" s="124"/>
      <c r="B67" s="125"/>
      <c r="C67" s="75"/>
      <c r="D67" s="12"/>
      <c r="E67" s="12"/>
      <c r="F67" s="12"/>
      <c r="G67" s="130"/>
      <c r="H67" s="75"/>
      <c r="I67" s="75"/>
      <c r="J67" s="12"/>
      <c r="K67" s="71"/>
    </row>
    <row r="68" spans="1:11" ht="12.75">
      <c r="A68" s="124" t="s">
        <v>94</v>
      </c>
      <c r="B68" s="125"/>
      <c r="C68" s="75"/>
      <c r="D68" s="126">
        <f>+G80</f>
        <v>240</v>
      </c>
      <c r="E68" s="127">
        <f>D68/D70</f>
        <v>0.10723860589812333</v>
      </c>
      <c r="F68" s="105"/>
      <c r="G68" s="75" t="s">
        <v>96</v>
      </c>
      <c r="H68" s="75"/>
      <c r="I68" s="75"/>
      <c r="J68" s="128">
        <f>+E83</f>
        <v>2848.4900000000025</v>
      </c>
      <c r="K68" s="129">
        <f>IF(H5=0,0,J68/J70)</f>
        <v>0.0994167946391177</v>
      </c>
    </row>
    <row r="69" spans="1:11" ht="12.75">
      <c r="A69" s="124"/>
      <c r="B69" s="125"/>
      <c r="C69" s="75"/>
      <c r="D69" s="75"/>
      <c r="E69" s="127"/>
      <c r="F69" s="105"/>
      <c r="G69" s="12"/>
      <c r="H69" s="12"/>
      <c r="I69" s="12"/>
      <c r="J69" s="12"/>
      <c r="K69" s="71"/>
    </row>
    <row r="70" spans="1:11" ht="13.5" thickBot="1">
      <c r="A70" s="131" t="s">
        <v>53</v>
      </c>
      <c r="B70" s="59"/>
      <c r="C70" s="59"/>
      <c r="D70" s="132">
        <f>+D68+D66</f>
        <v>2238</v>
      </c>
      <c r="E70" s="133">
        <f>E68+E66</f>
        <v>1</v>
      </c>
      <c r="F70" s="134"/>
      <c r="G70" s="31" t="s">
        <v>97</v>
      </c>
      <c r="H70" s="31"/>
      <c r="I70" s="31"/>
      <c r="J70" s="135">
        <f>+J66+J68</f>
        <v>28652.00000000002</v>
      </c>
      <c r="K70" s="136">
        <f>K66+K68</f>
        <v>1</v>
      </c>
    </row>
    <row r="71" spans="1:11" ht="36.75" thickTop="1">
      <c r="A71" s="137"/>
      <c r="B71" s="138" t="s">
        <v>84</v>
      </c>
      <c r="C71" s="138" t="s">
        <v>83</v>
      </c>
      <c r="D71" s="138" t="s">
        <v>113</v>
      </c>
      <c r="E71" s="138" t="s">
        <v>85</v>
      </c>
      <c r="F71" s="138" t="s">
        <v>4</v>
      </c>
      <c r="G71" s="138" t="s">
        <v>52</v>
      </c>
      <c r="H71" s="138" t="s">
        <v>6</v>
      </c>
      <c r="I71" s="138" t="s">
        <v>48</v>
      </c>
      <c r="J71" s="138" t="s">
        <v>7</v>
      </c>
      <c r="K71" s="139" t="s">
        <v>49</v>
      </c>
    </row>
    <row r="72" spans="1:11" ht="12.75">
      <c r="A72" s="23" t="s">
        <v>74</v>
      </c>
      <c r="B72" s="24" t="s">
        <v>131</v>
      </c>
      <c r="C72" s="25">
        <v>60</v>
      </c>
      <c r="D72" s="26">
        <v>550</v>
      </c>
      <c r="E72" s="27">
        <f>+D98</f>
        <v>89.5</v>
      </c>
      <c r="F72" s="27">
        <f>IF(C72=0,0,+$H$64)</f>
        <v>96.31208333333332</v>
      </c>
      <c r="G72" s="28">
        <v>4</v>
      </c>
      <c r="H72" s="27">
        <f>IF(C72=0,0,(E72+(F72*G72)))</f>
        <v>474.7483333333333</v>
      </c>
      <c r="I72" s="27">
        <f>IF(C72=0,0,((1+($H$5/100))*H72))</f>
        <v>522.2231666666667</v>
      </c>
      <c r="J72" s="27">
        <f>IF(D72=0,0,((H72/D72)*100))</f>
        <v>86.31787878787878</v>
      </c>
      <c r="K72" s="29">
        <f>IF(D72=0,0,((I72/D72)*100))</f>
        <v>94.94966666666667</v>
      </c>
    </row>
    <row r="73" spans="1:11" ht="12.75">
      <c r="A73" s="23" t="s">
        <v>75</v>
      </c>
      <c r="B73" s="24" t="s">
        <v>18</v>
      </c>
      <c r="C73" s="25">
        <v>0</v>
      </c>
      <c r="D73" s="26">
        <v>0</v>
      </c>
      <c r="E73" s="27">
        <f>+E98</f>
        <v>0</v>
      </c>
      <c r="F73" s="27">
        <f aca="true" t="shared" si="10" ref="F73:F79">IF(C73=0,0,+$H$64)</f>
        <v>0</v>
      </c>
      <c r="G73" s="28">
        <v>0</v>
      </c>
      <c r="H73" s="27">
        <f aca="true" t="shared" si="11" ref="H73:H79">IF(C73=0,0,(E73+(F73*G73)))</f>
        <v>0</v>
      </c>
      <c r="I73" s="27">
        <f aca="true" t="shared" si="12" ref="I73:I79">IF(C73=0,0,((1+($H$5/100))*H73))</f>
        <v>0</v>
      </c>
      <c r="J73" s="27">
        <f aca="true" t="shared" si="13" ref="J73:J79">IF(D73=0,0,((H73/D73)*100))</f>
        <v>0</v>
      </c>
      <c r="K73" s="29">
        <f aca="true" t="shared" si="14" ref="K73:K79">IF(D73=0,0,((I73/D73)*100))</f>
        <v>0</v>
      </c>
    </row>
    <row r="74" spans="1:11" ht="12.75">
      <c r="A74" s="23" t="s">
        <v>76</v>
      </c>
      <c r="B74" s="24" t="s">
        <v>18</v>
      </c>
      <c r="C74" s="25">
        <v>0</v>
      </c>
      <c r="D74" s="26">
        <v>0</v>
      </c>
      <c r="E74" s="27">
        <f>+F98</f>
        <v>0</v>
      </c>
      <c r="F74" s="27">
        <f t="shared" si="10"/>
        <v>0</v>
      </c>
      <c r="G74" s="28">
        <v>0</v>
      </c>
      <c r="H74" s="27">
        <f t="shared" si="11"/>
        <v>0</v>
      </c>
      <c r="I74" s="27">
        <f t="shared" si="12"/>
        <v>0</v>
      </c>
      <c r="J74" s="27">
        <f t="shared" si="13"/>
        <v>0</v>
      </c>
      <c r="K74" s="29">
        <f t="shared" si="14"/>
        <v>0</v>
      </c>
    </row>
    <row r="75" spans="1:11" ht="12.75">
      <c r="A75" s="23" t="s">
        <v>77</v>
      </c>
      <c r="B75" s="24" t="s">
        <v>18</v>
      </c>
      <c r="C75" s="25">
        <v>0</v>
      </c>
      <c r="D75" s="26">
        <v>0</v>
      </c>
      <c r="E75" s="27">
        <f>+G98</f>
        <v>0</v>
      </c>
      <c r="F75" s="27">
        <f t="shared" si="10"/>
        <v>0</v>
      </c>
      <c r="G75" s="28">
        <v>0</v>
      </c>
      <c r="H75" s="27">
        <f t="shared" si="11"/>
        <v>0</v>
      </c>
      <c r="I75" s="27">
        <f t="shared" si="12"/>
        <v>0</v>
      </c>
      <c r="J75" s="27">
        <f t="shared" si="13"/>
        <v>0</v>
      </c>
      <c r="K75" s="29">
        <f t="shared" si="14"/>
        <v>0</v>
      </c>
    </row>
    <row r="76" spans="1:11" ht="12.75">
      <c r="A76" s="23" t="s">
        <v>78</v>
      </c>
      <c r="B76" s="24" t="s">
        <v>18</v>
      </c>
      <c r="C76" s="25">
        <v>0</v>
      </c>
      <c r="D76" s="26">
        <v>0</v>
      </c>
      <c r="E76" s="27">
        <f>+H98</f>
        <v>0</v>
      </c>
      <c r="F76" s="27">
        <f t="shared" si="10"/>
        <v>0</v>
      </c>
      <c r="G76" s="28">
        <v>0</v>
      </c>
      <c r="H76" s="27">
        <f t="shared" si="11"/>
        <v>0</v>
      </c>
      <c r="I76" s="27">
        <f t="shared" si="12"/>
        <v>0</v>
      </c>
      <c r="J76" s="27">
        <f t="shared" si="13"/>
        <v>0</v>
      </c>
      <c r="K76" s="29">
        <f t="shared" si="14"/>
        <v>0</v>
      </c>
    </row>
    <row r="77" spans="1:11" ht="12.75">
      <c r="A77" s="23" t="s">
        <v>79</v>
      </c>
      <c r="B77" s="24" t="s">
        <v>18</v>
      </c>
      <c r="C77" s="25">
        <v>0</v>
      </c>
      <c r="D77" s="26">
        <v>0</v>
      </c>
      <c r="E77" s="27">
        <f>+I98</f>
        <v>0</v>
      </c>
      <c r="F77" s="27">
        <f t="shared" si="10"/>
        <v>0</v>
      </c>
      <c r="G77" s="28">
        <v>0</v>
      </c>
      <c r="H77" s="27">
        <f t="shared" si="11"/>
        <v>0</v>
      </c>
      <c r="I77" s="27">
        <f t="shared" si="12"/>
        <v>0</v>
      </c>
      <c r="J77" s="27">
        <f t="shared" si="13"/>
        <v>0</v>
      </c>
      <c r="K77" s="29">
        <f t="shared" si="14"/>
        <v>0</v>
      </c>
    </row>
    <row r="78" spans="1:11" ht="12.75">
      <c r="A78" s="23" t="s">
        <v>80</v>
      </c>
      <c r="B78" s="24" t="s">
        <v>18</v>
      </c>
      <c r="C78" s="25">
        <v>0</v>
      </c>
      <c r="D78" s="26">
        <v>0</v>
      </c>
      <c r="E78" s="27">
        <f>+J98</f>
        <v>0</v>
      </c>
      <c r="F78" s="27">
        <f t="shared" si="10"/>
        <v>0</v>
      </c>
      <c r="G78" s="28">
        <v>0</v>
      </c>
      <c r="H78" s="27">
        <f t="shared" si="11"/>
        <v>0</v>
      </c>
      <c r="I78" s="27">
        <f t="shared" si="12"/>
        <v>0</v>
      </c>
      <c r="J78" s="27">
        <f t="shared" si="13"/>
        <v>0</v>
      </c>
      <c r="K78" s="29">
        <f t="shared" si="14"/>
        <v>0</v>
      </c>
    </row>
    <row r="79" spans="1:11" ht="12.75">
      <c r="A79" s="23" t="s">
        <v>81</v>
      </c>
      <c r="B79" s="24" t="s">
        <v>18</v>
      </c>
      <c r="C79" s="25">
        <v>0</v>
      </c>
      <c r="D79" s="26">
        <v>0</v>
      </c>
      <c r="E79" s="27">
        <f>+K98</f>
        <v>0</v>
      </c>
      <c r="F79" s="27">
        <f t="shared" si="10"/>
        <v>0</v>
      </c>
      <c r="G79" s="28">
        <v>0</v>
      </c>
      <c r="H79" s="27">
        <f t="shared" si="11"/>
        <v>0</v>
      </c>
      <c r="I79" s="27">
        <f t="shared" si="12"/>
        <v>0</v>
      </c>
      <c r="J79" s="27">
        <f t="shared" si="13"/>
        <v>0</v>
      </c>
      <c r="K79" s="29">
        <f t="shared" si="14"/>
        <v>0</v>
      </c>
    </row>
    <row r="80" spans="1:11" ht="13.5" thickBot="1">
      <c r="A80" s="165" t="s">
        <v>82</v>
      </c>
      <c r="B80" s="166"/>
      <c r="C80" s="140">
        <f>SUM(C72:C79)</f>
        <v>60</v>
      </c>
      <c r="D80" s="12"/>
      <c r="E80" s="166" t="s">
        <v>53</v>
      </c>
      <c r="F80" s="166"/>
      <c r="G80" s="141">
        <f>(C72*G72)+(C73*G73)+(C74*G74)+(C75*G75)+(C76*G76)+(C77*G77)+(C78*G78)+(C79*G79)</f>
        <v>240</v>
      </c>
      <c r="H80" s="142" t="s">
        <v>114</v>
      </c>
      <c r="I80" s="142"/>
      <c r="J80" s="142"/>
      <c r="K80" s="143"/>
    </row>
    <row r="81" spans="1:11" ht="12.75">
      <c r="A81" s="144"/>
      <c r="B81" s="142"/>
      <c r="C81" s="145"/>
      <c r="D81" s="12"/>
      <c r="E81" s="142"/>
      <c r="F81" s="142"/>
      <c r="G81" s="146"/>
      <c r="H81" s="142" t="s">
        <v>115</v>
      </c>
      <c r="I81" s="142"/>
      <c r="J81" s="142"/>
      <c r="K81" s="143"/>
    </row>
    <row r="82" spans="1:11" ht="12.75">
      <c r="A82" s="144"/>
      <c r="B82" s="12"/>
      <c r="C82" s="12"/>
      <c r="D82" s="12"/>
      <c r="E82" s="12"/>
      <c r="F82" s="142"/>
      <c r="G82" s="146"/>
      <c r="H82" s="142" t="s">
        <v>116</v>
      </c>
      <c r="I82" s="142"/>
      <c r="J82" s="142"/>
      <c r="K82" s="143"/>
    </row>
    <row r="83" spans="1:11" ht="13.5" thickBot="1">
      <c r="A83" s="144"/>
      <c r="B83" s="147" t="s">
        <v>108</v>
      </c>
      <c r="C83" s="148"/>
      <c r="D83" s="75"/>
      <c r="E83" s="149">
        <f>((C72*(-H72+I72))+(C73*(-H73+I73))+(C74*(-H74+I74))+(C75*(-H75+I75))+(C76*(-H76+I76))+(C77*(-H77+I77))+(C78*(-H78+I78))+(C79*(-H79+I79)))</f>
        <v>2848.4900000000025</v>
      </c>
      <c r="F83" s="142"/>
      <c r="G83" s="146"/>
      <c r="H83" s="142" t="s">
        <v>117</v>
      </c>
      <c r="I83" s="142"/>
      <c r="J83" s="142"/>
      <c r="K83" s="143"/>
    </row>
    <row r="84" spans="1:11" ht="12.75">
      <c r="A84" s="144"/>
      <c r="B84" s="142"/>
      <c r="C84" s="145"/>
      <c r="D84" s="12"/>
      <c r="E84" s="142"/>
      <c r="F84" s="142"/>
      <c r="G84" s="146"/>
      <c r="H84" s="142" t="s">
        <v>118</v>
      </c>
      <c r="I84" s="142"/>
      <c r="J84" s="142"/>
      <c r="K84" s="143"/>
    </row>
    <row r="85" spans="1:11" ht="13.5" thickBot="1">
      <c r="A85" s="150"/>
      <c r="B85" s="31"/>
      <c r="C85" s="31"/>
      <c r="D85" s="31"/>
      <c r="E85" s="31"/>
      <c r="F85" s="31"/>
      <c r="G85" s="31"/>
      <c r="H85" s="31"/>
      <c r="I85" s="31"/>
      <c r="J85" s="31"/>
      <c r="K85" s="112"/>
    </row>
    <row r="86" spans="1:11" ht="13.5" thickTop="1">
      <c r="A86" s="4"/>
      <c r="B86" s="35" t="s">
        <v>107</v>
      </c>
      <c r="C86" s="36"/>
      <c r="D86" s="37" t="s">
        <v>74</v>
      </c>
      <c r="E86" s="37" t="s">
        <v>75</v>
      </c>
      <c r="F86" s="37" t="s">
        <v>76</v>
      </c>
      <c r="G86" s="37" t="s">
        <v>77</v>
      </c>
      <c r="H86" s="37" t="s">
        <v>78</v>
      </c>
      <c r="I86" s="37" t="s">
        <v>79</v>
      </c>
      <c r="J86" s="37" t="s">
        <v>80</v>
      </c>
      <c r="K86" s="40" t="s">
        <v>81</v>
      </c>
    </row>
    <row r="87" spans="1:11" ht="12.75">
      <c r="A87" s="41"/>
      <c r="B87" s="42" t="s">
        <v>109</v>
      </c>
      <c r="C87" s="43"/>
      <c r="D87" s="44" t="str">
        <f>IF(B72=0,"",B72)</f>
        <v>Beef Cow</v>
      </c>
      <c r="E87" s="44" t="str">
        <f>IF(B73=0,"",B73)</f>
        <v> </v>
      </c>
      <c r="F87" s="44" t="str">
        <f>IF(B74=0,"",B74)</f>
        <v> </v>
      </c>
      <c r="G87" s="44" t="str">
        <f>IF(B75=0,"",B75)</f>
        <v> </v>
      </c>
      <c r="H87" s="44" t="str">
        <f>IF(B76=0,"",B76)</f>
        <v> </v>
      </c>
      <c r="I87" s="44" t="str">
        <f>IF(B77=0,"",B77)</f>
        <v> </v>
      </c>
      <c r="J87" s="44" t="str">
        <f>IF(B78=0,"",B78)</f>
        <v> </v>
      </c>
      <c r="K87" s="45" t="str">
        <f>IF(B79=0,"",B79)</f>
        <v> </v>
      </c>
    </row>
    <row r="88" spans="1:11" ht="12.75">
      <c r="A88" s="41"/>
      <c r="B88" s="46" t="s">
        <v>88</v>
      </c>
      <c r="C88" s="47"/>
      <c r="D88" s="48">
        <v>9.5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9">
        <v>0</v>
      </c>
    </row>
    <row r="89" spans="1:11" ht="12.75">
      <c r="A89" s="41"/>
      <c r="B89" s="46" t="s">
        <v>89</v>
      </c>
      <c r="C89" s="50"/>
      <c r="D89" s="26">
        <v>11.25</v>
      </c>
      <c r="E89" s="26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2">
        <v>0</v>
      </c>
    </row>
    <row r="90" spans="1:11" ht="12.75">
      <c r="A90" s="41"/>
      <c r="B90" s="46" t="s">
        <v>86</v>
      </c>
      <c r="C90" s="53"/>
      <c r="D90" s="26">
        <v>17.5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54">
        <v>0</v>
      </c>
    </row>
    <row r="91" spans="1:11" ht="12.75">
      <c r="A91" s="41"/>
      <c r="B91" s="46" t="s">
        <v>87</v>
      </c>
      <c r="C91" s="53"/>
      <c r="D91" s="26">
        <v>5.25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54">
        <v>0</v>
      </c>
    </row>
    <row r="92" spans="1:11" ht="12.75">
      <c r="A92" s="41"/>
      <c r="B92" s="46" t="s">
        <v>103</v>
      </c>
      <c r="C92" s="53"/>
      <c r="D92" s="26">
        <v>12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54">
        <v>0</v>
      </c>
    </row>
    <row r="93" spans="1:11" ht="12.75">
      <c r="A93" s="41"/>
      <c r="B93" s="46" t="s">
        <v>91</v>
      </c>
      <c r="C93" s="53"/>
      <c r="D93" s="26">
        <v>9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54">
        <v>0</v>
      </c>
    </row>
    <row r="94" spans="1:11" ht="12.75">
      <c r="A94" s="41"/>
      <c r="B94" s="55" t="s">
        <v>25</v>
      </c>
      <c r="C94" s="56"/>
      <c r="D94" s="26">
        <v>20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54">
        <v>0</v>
      </c>
    </row>
    <row r="95" spans="1:11" ht="12.75">
      <c r="A95" s="41"/>
      <c r="B95" s="55" t="s">
        <v>90</v>
      </c>
      <c r="C95" s="56"/>
      <c r="D95" s="26">
        <v>5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54">
        <v>0</v>
      </c>
    </row>
    <row r="96" spans="1:11" ht="12.75">
      <c r="A96" s="41"/>
      <c r="B96" s="55" t="s">
        <v>26</v>
      </c>
      <c r="C96" s="56"/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54">
        <v>0</v>
      </c>
    </row>
    <row r="97" spans="1:11" ht="12.75">
      <c r="A97" s="41"/>
      <c r="B97" s="55" t="s">
        <v>92</v>
      </c>
      <c r="C97" s="56"/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54">
        <v>0</v>
      </c>
    </row>
    <row r="98" spans="1:11" ht="12.75">
      <c r="A98" s="41"/>
      <c r="B98" s="46" t="s">
        <v>112</v>
      </c>
      <c r="C98" s="53"/>
      <c r="D98" s="27">
        <f aca="true" t="shared" si="15" ref="D98:K98">SUM(D88:D97)</f>
        <v>89.5</v>
      </c>
      <c r="E98" s="27">
        <f t="shared" si="15"/>
        <v>0</v>
      </c>
      <c r="F98" s="27">
        <f t="shared" si="15"/>
        <v>0</v>
      </c>
      <c r="G98" s="27">
        <f t="shared" si="15"/>
        <v>0</v>
      </c>
      <c r="H98" s="27">
        <f t="shared" si="15"/>
        <v>0</v>
      </c>
      <c r="I98" s="27">
        <f t="shared" si="15"/>
        <v>0</v>
      </c>
      <c r="J98" s="27">
        <f t="shared" si="15"/>
        <v>0</v>
      </c>
      <c r="K98" s="57">
        <f t="shared" si="15"/>
        <v>0</v>
      </c>
    </row>
    <row r="99" spans="1:11" ht="13.5" thickBot="1">
      <c r="A99" s="58"/>
      <c r="B99" s="31"/>
      <c r="C99" s="31"/>
      <c r="D99" s="31"/>
      <c r="E99" s="31"/>
      <c r="F99" s="31"/>
      <c r="G99" s="31"/>
      <c r="H99" s="31"/>
      <c r="I99" s="31"/>
      <c r="J99" s="31"/>
      <c r="K99" s="112"/>
    </row>
    <row r="100" ht="13.5" thickTop="1"/>
  </sheetData>
  <sheetProtection password="CD7A" sheet="1" objects="1" scenarios="1"/>
  <mergeCells count="35">
    <mergeCell ref="C56:E56"/>
    <mergeCell ref="C52:E52"/>
    <mergeCell ref="C53:E53"/>
    <mergeCell ref="C54:E54"/>
    <mergeCell ref="C55:E55"/>
    <mergeCell ref="C48:E48"/>
    <mergeCell ref="C49:E49"/>
    <mergeCell ref="C50:E50"/>
    <mergeCell ref="C51:E51"/>
    <mergeCell ref="A80:B80"/>
    <mergeCell ref="E80:F80"/>
    <mergeCell ref="B2:D2"/>
    <mergeCell ref="B44:D44"/>
    <mergeCell ref="A15:B15"/>
    <mergeCell ref="E15:F15"/>
    <mergeCell ref="C30:E30"/>
    <mergeCell ref="C31:E31"/>
    <mergeCell ref="C47:E47"/>
    <mergeCell ref="C35:E35"/>
    <mergeCell ref="H2:K2"/>
    <mergeCell ref="H3:K3"/>
    <mergeCell ref="H4:K4"/>
    <mergeCell ref="C29:E29"/>
    <mergeCell ref="E3:G3"/>
    <mergeCell ref="G27:H27"/>
    <mergeCell ref="C36:E36"/>
    <mergeCell ref="C37:E37"/>
    <mergeCell ref="C38:E38"/>
    <mergeCell ref="I29:K29"/>
    <mergeCell ref="I30:K30"/>
    <mergeCell ref="I31:K31"/>
    <mergeCell ref="I32:K32"/>
    <mergeCell ref="C32:E32"/>
    <mergeCell ref="C33:E33"/>
    <mergeCell ref="C34:E34"/>
  </mergeCells>
  <printOptions/>
  <pageMargins left="0.5" right="0.5" top="0.5" bottom="0.25" header="0" footer="0"/>
  <pageSetup horizontalDpi="600" verticalDpi="600" orientation="portrait" scale="97" r:id="rId1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Business Management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Metzger</dc:creator>
  <cp:keywords/>
  <dc:description/>
  <cp:lastModifiedBy>Rick Morgan</cp:lastModifiedBy>
  <cp:lastPrinted>2007-02-13T18:04:39Z</cp:lastPrinted>
  <dcterms:created xsi:type="dcterms:W3CDTF">2001-11-07T22:42:48Z</dcterms:created>
  <dcterms:modified xsi:type="dcterms:W3CDTF">2007-02-13T18:04:52Z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-52105492</vt:i4>
  </property>
  <property fmtid="{D5CDD505-2E9C-101B-9397-08002B2CF9AE}" pid="3" name="_EmailSubject">
    <vt:lpwstr>Marketing Spreadsheets</vt:lpwstr>
  </property>
  <property fmtid="{D5CDD505-2E9C-101B-9397-08002B2CF9AE}" pid="4" name="_AuthorEmail">
    <vt:lpwstr>Jed.Fluhrer@co.cass.nd.us</vt:lpwstr>
  </property>
  <property fmtid="{D5CDD505-2E9C-101B-9397-08002B2CF9AE}" pid="5" name="_AuthorEmailDisplayName">
    <vt:lpwstr>Fluhrer, Jed</vt:lpwstr>
  </property>
  <property fmtid="{D5CDD505-2E9C-101B-9397-08002B2CF9AE}" pid="6" name="_PreviousAdHocReviewCycleID">
    <vt:i4>590750571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