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7995" activeTab="0"/>
  </bookViews>
  <sheets>
    <sheet name="Crop Budgets" sheetId="1" r:id="rId1"/>
  </sheets>
  <definedNames>
    <definedName name="_xlnm.Print_Area" localSheetId="0">'Crop Budgets'!$A$2:$O$49</definedName>
  </definedNames>
  <calcPr fullCalcOnLoad="1"/>
</workbook>
</file>

<file path=xl/sharedStrings.xml><?xml version="1.0" encoding="utf-8"?>
<sst xmlns="http://schemas.openxmlformats.org/spreadsheetml/2006/main" count="65" uniqueCount="58">
  <si>
    <t>Corn</t>
  </si>
  <si>
    <t>after</t>
  </si>
  <si>
    <t>Yield Per Acre</t>
  </si>
  <si>
    <t>Total Product Value</t>
  </si>
  <si>
    <t>Other Crop Income (insurance, stover, etc.)</t>
  </si>
  <si>
    <t>Gross Revenue</t>
  </si>
  <si>
    <t>Seed</t>
  </si>
  <si>
    <t>Fertilizer</t>
  </si>
  <si>
    <t>Crop Chemicals</t>
  </si>
  <si>
    <t>Crop Insurance</t>
  </si>
  <si>
    <t>Drying Fuel</t>
  </si>
  <si>
    <t>Fuel &amp; Oil</t>
  </si>
  <si>
    <t>Repairs</t>
  </si>
  <si>
    <t>Custom Hire</t>
  </si>
  <si>
    <t>Hired Labor</t>
  </si>
  <si>
    <t>Land Rent</t>
  </si>
  <si>
    <t>Machinery Leases</t>
  </si>
  <si>
    <t>Marketing</t>
  </si>
  <si>
    <t>Operating Interest</t>
  </si>
  <si>
    <t>Miscellaneous</t>
  </si>
  <si>
    <t>Total Direct Expenses</t>
  </si>
  <si>
    <t>Ovhd Hired Labor</t>
  </si>
  <si>
    <t>Ovhd Machinery Leases</t>
  </si>
  <si>
    <t>Ovhd Building Leases</t>
  </si>
  <si>
    <t>Ovhd Farm Insurance</t>
  </si>
  <si>
    <t>Ovhd Utilities</t>
  </si>
  <si>
    <t>Ovhd Dues &amp; Professional Fees</t>
  </si>
  <si>
    <t>Ovhd Interest On Interm. Debt</t>
  </si>
  <si>
    <t>Ovhd Building Depreciation</t>
  </si>
  <si>
    <t>Ovhd Miscellaneous</t>
  </si>
  <si>
    <t>Total Overhead Expenses</t>
  </si>
  <si>
    <t>Net Return</t>
  </si>
  <si>
    <t>Government Payments (plus)</t>
  </si>
  <si>
    <t>Labor &amp; Management Charge (minus)</t>
  </si>
  <si>
    <t>Net Return Over Labor &amp; Management</t>
  </si>
  <si>
    <t>price differential</t>
  </si>
  <si>
    <t>bushel differential</t>
  </si>
  <si>
    <t>Return Over Direct Expenses</t>
  </si>
  <si>
    <t>Net Return with Government Payments</t>
  </si>
  <si>
    <t>Total Direct &amp; Overhead Expenses</t>
  </si>
  <si>
    <t>Crop Price (weighted average)</t>
  </si>
  <si>
    <t>Ovhd Machinery Depreciation/Min Principal Payment</t>
  </si>
  <si>
    <t>bu differential</t>
  </si>
  <si>
    <t>Crop Budgets</t>
  </si>
  <si>
    <t>Price &amp; Yield Sensitivity</t>
  </si>
  <si>
    <t>Source:</t>
  </si>
  <si>
    <t xml:space="preserve">Corn </t>
  </si>
  <si>
    <t xml:space="preserve">after </t>
  </si>
  <si>
    <t>Rented</t>
  </si>
  <si>
    <t xml:space="preserve"> Corn after Soybeans</t>
  </si>
  <si>
    <t xml:space="preserve"> Sensitivity Analysis</t>
  </si>
  <si>
    <t>Corn after Corn</t>
  </si>
  <si>
    <t>Soybeans after Corn</t>
  </si>
  <si>
    <t>Minnsorta State Farm Business Management Education Programs</t>
  </si>
  <si>
    <t>Total Direct and Overhead Expenses per Bu.</t>
  </si>
  <si>
    <t>With Labor and Management Charge per Bu.</t>
  </si>
  <si>
    <t>With Government Payments per Bu.</t>
  </si>
  <si>
    <t>Total Direct Expenses per Bu.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</si>
</sst>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"/>
    <numFmt numFmtId="166" formatCode="&quot;$&quot;#,##0.00"/>
    <numFmt numFmtId="167" formatCode="&quot;$&quot;#,##0"/>
    <numFmt numFmtId="168" formatCode="0.0%"/>
    <numFmt numFmtId="169" formatCode="0_);\(0\)"/>
    <numFmt numFmtId="170" formatCode="0.00_);[Red]\(0.00\)"/>
    <numFmt numFmtId="171" formatCode="0.00;[Red]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Calibri"/>
      <family val="2"/>
    </font>
    <font>
      <b/>
      <sz val="18"/>
      <name val="Calibri"/>
      <family val="2"/>
    </font>
    <font>
      <b/>
      <sz val="10"/>
      <color indexed="9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20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Alignment="1">
      <alignment/>
    </xf>
    <xf numFmtId="0" fontId="5" fillId="33" borderId="0" xfId="0" applyFont="1" applyFill="1" applyAlignment="1">
      <alignment/>
    </xf>
    <xf numFmtId="0" fontId="0" fillId="0" borderId="0" xfId="0" applyAlignment="1">
      <alignment textRotation="90"/>
    </xf>
    <xf numFmtId="44" fontId="5" fillId="33" borderId="0" xfId="44" applyFont="1" applyFill="1" applyAlignment="1">
      <alignment/>
    </xf>
    <xf numFmtId="0" fontId="0" fillId="0" borderId="0" xfId="0" applyFont="1" applyFill="1" applyBorder="1" applyAlignment="1">
      <alignment/>
    </xf>
    <xf numFmtId="0" fontId="8" fillId="33" borderId="0" xfId="0" applyFont="1" applyFill="1" applyAlignment="1">
      <alignment/>
    </xf>
    <xf numFmtId="164" fontId="3" fillId="33" borderId="0" xfId="0" applyNumberFormat="1" applyFont="1" applyFill="1" applyAlignment="1">
      <alignment horizontal="left"/>
    </xf>
    <xf numFmtId="0" fontId="9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2" fontId="4" fillId="0" borderId="0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2" fontId="0" fillId="0" borderId="12" xfId="0" applyNumberFormat="1" applyFont="1" applyBorder="1" applyAlignment="1">
      <alignment/>
    </xf>
    <xf numFmtId="2" fontId="4" fillId="0" borderId="13" xfId="0" applyNumberFormat="1" applyFont="1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2" fontId="4" fillId="0" borderId="12" xfId="0" applyNumberFormat="1" applyFont="1" applyBorder="1" applyAlignment="1">
      <alignment/>
    </xf>
    <xf numFmtId="1" fontId="0" fillId="34" borderId="0" xfId="0" applyNumberFormat="1" applyFont="1" applyFill="1" applyAlignment="1" applyProtection="1">
      <alignment/>
      <protection locked="0"/>
    </xf>
    <xf numFmtId="1" fontId="0" fillId="34" borderId="12" xfId="0" applyNumberFormat="1" applyFont="1" applyFill="1" applyBorder="1" applyAlignment="1" applyProtection="1">
      <alignment/>
      <protection locked="0"/>
    </xf>
    <xf numFmtId="2" fontId="0" fillId="34" borderId="0" xfId="0" applyNumberFormat="1" applyFont="1" applyFill="1" applyAlignment="1" applyProtection="1">
      <alignment/>
      <protection locked="0"/>
    </xf>
    <xf numFmtId="2" fontId="0" fillId="34" borderId="12" xfId="0" applyNumberFormat="1" applyFont="1" applyFill="1" applyBorder="1" applyAlignment="1" applyProtection="1">
      <alignment/>
      <protection locked="0"/>
    </xf>
    <xf numFmtId="2" fontId="0" fillId="34" borderId="10" xfId="0" applyNumberFormat="1" applyFont="1" applyFill="1" applyBorder="1" applyAlignment="1" applyProtection="1">
      <alignment/>
      <protection locked="0"/>
    </xf>
    <xf numFmtId="2" fontId="0" fillId="34" borderId="14" xfId="0" applyNumberFormat="1" applyFont="1" applyFill="1" applyBorder="1" applyAlignment="1" applyProtection="1">
      <alignment/>
      <protection locked="0"/>
    </xf>
    <xf numFmtId="2" fontId="0" fillId="34" borderId="0" xfId="0" applyNumberFormat="1" applyFont="1" applyFill="1" applyBorder="1" applyAlignment="1" applyProtection="1">
      <alignment/>
      <protection locked="0"/>
    </xf>
    <xf numFmtId="2" fontId="0" fillId="34" borderId="15" xfId="0" applyNumberFormat="1" applyFont="1" applyFill="1" applyBorder="1" applyAlignment="1" applyProtection="1">
      <alignment/>
      <protection locked="0"/>
    </xf>
    <xf numFmtId="2" fontId="0" fillId="34" borderId="16" xfId="0" applyNumberFormat="1" applyFont="1" applyFill="1" applyBorder="1" applyAlignment="1" applyProtection="1">
      <alignment/>
      <protection locked="0"/>
    </xf>
    <xf numFmtId="44" fontId="1" fillId="34" borderId="0" xfId="44" applyFont="1" applyFill="1" applyAlignment="1" applyProtection="1">
      <alignment/>
      <protection locked="0"/>
    </xf>
    <xf numFmtId="0" fontId="0" fillId="34" borderId="0" xfId="0" applyFont="1" applyFill="1" applyAlignment="1" applyProtection="1">
      <alignment horizontal="center"/>
      <protection locked="0"/>
    </xf>
    <xf numFmtId="44" fontId="1" fillId="34" borderId="0" xfId="44" applyFont="1" applyFill="1" applyAlignment="1" applyProtection="1">
      <alignment horizontal="center"/>
      <protection locked="0"/>
    </xf>
    <xf numFmtId="44" fontId="1" fillId="34" borderId="0" xfId="44" applyFont="1" applyFill="1" applyAlignment="1" applyProtection="1">
      <alignment horizontal="center"/>
      <protection locked="0"/>
    </xf>
    <xf numFmtId="0" fontId="0" fillId="0" borderId="10" xfId="0" applyBorder="1" applyAlignment="1">
      <alignment/>
    </xf>
    <xf numFmtId="43" fontId="0" fillId="0" borderId="17" xfId="0" applyNumberFormat="1" applyFont="1" applyBorder="1" applyAlignment="1">
      <alignment/>
    </xf>
    <xf numFmtId="0" fontId="46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27" fillId="35" borderId="10" xfId="0" applyFont="1" applyFill="1" applyBorder="1" applyAlignment="1">
      <alignment/>
    </xf>
    <xf numFmtId="8" fontId="0" fillId="0" borderId="0" xfId="0" applyNumberFormat="1" applyFont="1" applyAlignment="1">
      <alignment/>
    </xf>
    <xf numFmtId="0" fontId="8" fillId="33" borderId="0" xfId="0" applyFont="1" applyFill="1" applyAlignment="1">
      <alignment horizontal="center"/>
    </xf>
    <xf numFmtId="0" fontId="47" fillId="0" borderId="0" xfId="0" applyFont="1" applyAlignment="1">
      <alignment horizontal="right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7" fillId="0" borderId="0" xfId="0" applyFont="1" applyAlignment="1">
      <alignment horizontal="center"/>
    </xf>
    <xf numFmtId="0" fontId="11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1" fontId="5" fillId="33" borderId="0" xfId="0" applyNumberFormat="1" applyFont="1" applyFill="1" applyAlignment="1">
      <alignment horizontal="center"/>
    </xf>
    <xf numFmtId="44" fontId="5" fillId="33" borderId="0" xfId="44" applyFont="1" applyFill="1" applyAlignment="1">
      <alignment horizontal="center"/>
    </xf>
    <xf numFmtId="0" fontId="0" fillId="0" borderId="0" xfId="0" applyFont="1" applyAlignment="1">
      <alignment horizontal="center"/>
    </xf>
    <xf numFmtId="44" fontId="5" fillId="36" borderId="0" xfId="44" applyFont="1" applyFill="1" applyAlignment="1">
      <alignment horizontal="center"/>
    </xf>
    <xf numFmtId="0" fontId="0" fillId="37" borderId="0" xfId="0" applyFont="1" applyFill="1" applyAlignment="1">
      <alignment horizontal="center"/>
    </xf>
    <xf numFmtId="44" fontId="5" fillId="38" borderId="0" xfId="44" applyFont="1" applyFill="1" applyAlignment="1">
      <alignment horizontal="center"/>
    </xf>
    <xf numFmtId="0" fontId="0" fillId="39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170" fontId="0" fillId="39" borderId="11" xfId="0" applyNumberFormat="1" applyFont="1" applyFill="1" applyBorder="1" applyAlignment="1">
      <alignment/>
    </xf>
    <xf numFmtId="170" fontId="0" fillId="39" borderId="13" xfId="0" applyNumberFormat="1" applyFont="1" applyFill="1" applyBorder="1" applyAlignment="1">
      <alignment/>
    </xf>
    <xf numFmtId="0" fontId="0" fillId="0" borderId="11" xfId="0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40" borderId="11" xfId="0" applyFill="1" applyBorder="1" applyAlignment="1">
      <alignment/>
    </xf>
    <xf numFmtId="0" fontId="0" fillId="40" borderId="11" xfId="0" applyFont="1" applyFill="1" applyBorder="1" applyAlignment="1">
      <alignment/>
    </xf>
    <xf numFmtId="170" fontId="0" fillId="40" borderId="11" xfId="0" applyNumberFormat="1" applyFont="1" applyFill="1" applyBorder="1" applyAlignment="1">
      <alignment/>
    </xf>
    <xf numFmtId="170" fontId="0" fillId="40" borderId="13" xfId="0" applyNumberFormat="1" applyFont="1" applyFill="1" applyBorder="1" applyAlignment="1">
      <alignment/>
    </xf>
    <xf numFmtId="0" fontId="0" fillId="40" borderId="11" xfId="0" applyFont="1" applyFill="1" applyBorder="1" applyAlignment="1">
      <alignment horizontal="left"/>
    </xf>
    <xf numFmtId="170" fontId="44" fillId="40" borderId="11" xfId="0" applyNumberFormat="1" applyFont="1" applyFill="1" applyBorder="1" applyAlignment="1">
      <alignment/>
    </xf>
    <xf numFmtId="170" fontId="44" fillId="40" borderId="13" xfId="0" applyNumberFormat="1" applyFont="1" applyFill="1" applyBorder="1" applyAlignment="1">
      <alignment/>
    </xf>
    <xf numFmtId="0" fontId="0" fillId="40" borderId="11" xfId="0" applyFill="1" applyBorder="1" applyAlignment="1">
      <alignment horizontal="left"/>
    </xf>
    <xf numFmtId="43" fontId="0" fillId="40" borderId="17" xfId="0" applyNumberFormat="1" applyFont="1" applyFill="1" applyBorder="1" applyAlignment="1">
      <alignment/>
    </xf>
    <xf numFmtId="0" fontId="10" fillId="40" borderId="11" xfId="53" applyFont="1" applyFill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P59"/>
  <sheetViews>
    <sheetView tabSelected="1" zoomScalePageLayoutView="0" workbookViewId="0" topLeftCell="A17">
      <selection activeCell="H35" sqref="H35"/>
    </sheetView>
  </sheetViews>
  <sheetFormatPr defaultColWidth="9.140625" defaultRowHeight="15"/>
  <cols>
    <col min="1" max="1" width="18.8515625" style="2" customWidth="1"/>
    <col min="2" max="2" width="19.421875" style="2" customWidth="1"/>
    <col min="3" max="3" width="11.00390625" style="2" customWidth="1"/>
    <col min="4" max="5" width="10.8515625" style="2" customWidth="1"/>
    <col min="6" max="6" width="10.7109375" style="2" customWidth="1"/>
    <col min="7" max="16384" width="9.140625" style="2" customWidth="1"/>
  </cols>
  <sheetData>
    <row r="1" spans="2:4" ht="15">
      <c r="B1" s="3"/>
      <c r="D1" s="4"/>
    </row>
    <row r="2" spans="1:15" ht="23.25">
      <c r="A2" s="51" t="s">
        <v>43</v>
      </c>
      <c r="B2" s="51"/>
      <c r="C2" s="12"/>
      <c r="D2" s="52" t="s">
        <v>49</v>
      </c>
      <c r="E2" s="52" t="s">
        <v>51</v>
      </c>
      <c r="F2" s="52" t="s">
        <v>52</v>
      </c>
      <c r="H2" s="50" t="s">
        <v>44</v>
      </c>
      <c r="I2" s="50"/>
      <c r="J2" s="50"/>
      <c r="K2" s="50"/>
      <c r="L2" s="50"/>
      <c r="M2" s="50"/>
      <c r="N2" s="50"/>
      <c r="O2" s="50"/>
    </row>
    <row r="3" spans="1:6" ht="15">
      <c r="A3" s="51"/>
      <c r="B3" s="51"/>
      <c r="C3" s="8"/>
      <c r="D3" s="52"/>
      <c r="E3" s="52" t="s">
        <v>47</v>
      </c>
      <c r="F3" s="52" t="s">
        <v>1</v>
      </c>
    </row>
    <row r="4" spans="1:16" ht="18.75">
      <c r="A4" s="13">
        <f ca="1">NOW()</f>
        <v>43132.24941759259</v>
      </c>
      <c r="B4" s="10"/>
      <c r="C4" s="10"/>
      <c r="D4" s="52"/>
      <c r="E4" s="52" t="s">
        <v>46</v>
      </c>
      <c r="F4" s="52" t="s">
        <v>0</v>
      </c>
      <c r="G4" s="9"/>
      <c r="H4" s="14" t="str">
        <f>+D2</f>
        <v> Corn after Soybeans</v>
      </c>
      <c r="K4" s="49" t="s">
        <v>50</v>
      </c>
      <c r="P4" s="7"/>
    </row>
    <row r="5" spans="1:15" ht="15">
      <c r="A5" s="13"/>
      <c r="B5" s="8"/>
      <c r="C5" s="8"/>
      <c r="D5" s="46" t="s">
        <v>48</v>
      </c>
      <c r="E5" s="46" t="s">
        <v>48</v>
      </c>
      <c r="F5" s="46" t="s">
        <v>48</v>
      </c>
      <c r="G5" s="9"/>
      <c r="H5" s="53"/>
      <c r="I5" s="54">
        <f>J5-$L$16</f>
        <v>165</v>
      </c>
      <c r="J5" s="54">
        <f>K5-$L$16</f>
        <v>175</v>
      </c>
      <c r="K5" s="54">
        <f>L5-$L$16</f>
        <v>185</v>
      </c>
      <c r="L5" s="54">
        <f>D6</f>
        <v>195</v>
      </c>
      <c r="M5" s="54">
        <f>L5+$L$16</f>
        <v>205</v>
      </c>
      <c r="N5" s="54">
        <f>M5+$L$16</f>
        <v>215</v>
      </c>
      <c r="O5" s="54">
        <f>N5+$L$16</f>
        <v>225</v>
      </c>
    </row>
    <row r="6" spans="1:15" ht="15" customHeight="1">
      <c r="A6" s="11" t="s">
        <v>2</v>
      </c>
      <c r="B6" s="11"/>
      <c r="C6" s="11"/>
      <c r="D6" s="27">
        <v>195</v>
      </c>
      <c r="E6" s="28">
        <v>190</v>
      </c>
      <c r="F6" s="28">
        <v>55</v>
      </c>
      <c r="G6" s="9"/>
      <c r="H6" s="55">
        <f>H7-$H$16</f>
        <v>2.6999999999999993</v>
      </c>
      <c r="I6" s="56">
        <f aca="true" t="shared" si="0" ref="I6:O14">(I$5*$H6)-$D$25-$D$37+$D$40-$D$42</f>
        <v>-351.5000000000001</v>
      </c>
      <c r="J6" s="56">
        <f t="shared" si="0"/>
        <v>-324.5000000000001</v>
      </c>
      <c r="K6" s="56">
        <f t="shared" si="0"/>
        <v>-297.5000000000001</v>
      </c>
      <c r="L6" s="56">
        <f t="shared" si="0"/>
        <v>-270.5000000000001</v>
      </c>
      <c r="M6" s="56">
        <f t="shared" si="0"/>
        <v>-243.5000000000001</v>
      </c>
      <c r="N6" s="56">
        <f t="shared" si="0"/>
        <v>-216.5000000000001</v>
      </c>
      <c r="O6" s="56">
        <f t="shared" si="0"/>
        <v>-189.5000000000001</v>
      </c>
    </row>
    <row r="7" spans="1:15" ht="15">
      <c r="A7" t="s">
        <v>40</v>
      </c>
      <c r="D7" s="29">
        <v>3.5</v>
      </c>
      <c r="E7" s="30">
        <v>3.5</v>
      </c>
      <c r="F7" s="30">
        <v>8.5</v>
      </c>
      <c r="G7" s="9"/>
      <c r="H7" s="55">
        <f>H8-$H$16</f>
        <v>2.8999999999999995</v>
      </c>
      <c r="I7" s="56">
        <f t="shared" si="0"/>
        <v>-318.5000000000001</v>
      </c>
      <c r="J7" s="56">
        <f t="shared" si="0"/>
        <v>-289.5000000000001</v>
      </c>
      <c r="K7" s="56">
        <f t="shared" si="0"/>
        <v>-260.5000000000001</v>
      </c>
      <c r="L7" s="56">
        <f t="shared" si="0"/>
        <v>-231.5000000000001</v>
      </c>
      <c r="M7" s="56">
        <f t="shared" si="0"/>
        <v>-202.5000000000001</v>
      </c>
      <c r="N7" s="56">
        <f t="shared" si="0"/>
        <v>-173.5000000000001</v>
      </c>
      <c r="O7" s="56">
        <f t="shared" si="0"/>
        <v>-144.5000000000001</v>
      </c>
    </row>
    <row r="8" spans="1:15" ht="15">
      <c r="A8" s="2" t="s">
        <v>3</v>
      </c>
      <c r="D8" s="5">
        <f>D6*D7</f>
        <v>682.5</v>
      </c>
      <c r="E8" s="23">
        <f>E6*E7</f>
        <v>665</v>
      </c>
      <c r="F8" s="23">
        <f>F6*F7</f>
        <v>467.5</v>
      </c>
      <c r="G8" s="9"/>
      <c r="H8" s="55">
        <f>H9-$H$16</f>
        <v>3.0999999999999996</v>
      </c>
      <c r="I8" s="56">
        <f t="shared" si="0"/>
        <v>-285.50000000000006</v>
      </c>
      <c r="J8" s="56">
        <f t="shared" si="0"/>
        <v>-254.5000000000001</v>
      </c>
      <c r="K8" s="56">
        <f t="shared" si="0"/>
        <v>-223.5000000000001</v>
      </c>
      <c r="L8" s="56">
        <f t="shared" si="0"/>
        <v>-192.5000000000001</v>
      </c>
      <c r="M8" s="56">
        <f t="shared" si="0"/>
        <v>-161.5000000000001</v>
      </c>
      <c r="N8" s="56">
        <f t="shared" si="0"/>
        <v>-130.5000000000001</v>
      </c>
      <c r="O8" s="56">
        <f t="shared" si="0"/>
        <v>-99.50000000000011</v>
      </c>
    </row>
    <row r="9" spans="1:15" ht="15">
      <c r="A9" s="2" t="s">
        <v>4</v>
      </c>
      <c r="D9" s="29">
        <v>0</v>
      </c>
      <c r="E9" s="30">
        <v>0</v>
      </c>
      <c r="F9" s="30">
        <v>0</v>
      </c>
      <c r="G9" s="9"/>
      <c r="H9" s="55">
        <f>H10-$H$16</f>
        <v>3.3</v>
      </c>
      <c r="I9" s="56">
        <f t="shared" si="0"/>
        <v>-252.5</v>
      </c>
      <c r="J9" s="56">
        <f t="shared" si="0"/>
        <v>-219.5</v>
      </c>
      <c r="K9" s="56">
        <f t="shared" si="0"/>
        <v>-186.5</v>
      </c>
      <c r="L9" s="56">
        <f t="shared" si="0"/>
        <v>-153.5</v>
      </c>
      <c r="M9" s="56">
        <f t="shared" si="0"/>
        <v>-120.5</v>
      </c>
      <c r="N9" s="56">
        <f t="shared" si="0"/>
        <v>-87.5</v>
      </c>
      <c r="O9" s="56">
        <f t="shared" si="0"/>
        <v>-54.5</v>
      </c>
    </row>
    <row r="10" spans="1:15" ht="15">
      <c r="A10" s="21" t="s">
        <v>5</v>
      </c>
      <c r="B10" s="21"/>
      <c r="C10" s="21"/>
      <c r="D10" s="22">
        <f>+D8+D9</f>
        <v>682.5</v>
      </c>
      <c r="E10" s="24">
        <f>+E8+E9</f>
        <v>665</v>
      </c>
      <c r="F10" s="24">
        <f>+F8+F9</f>
        <v>467.5</v>
      </c>
      <c r="G10" s="9"/>
      <c r="H10" s="55">
        <f>D7</f>
        <v>3.5</v>
      </c>
      <c r="I10" s="56">
        <f t="shared" si="0"/>
        <v>-219.5</v>
      </c>
      <c r="J10" s="56">
        <f t="shared" si="0"/>
        <v>-184.5</v>
      </c>
      <c r="K10" s="56">
        <f t="shared" si="0"/>
        <v>-149.5</v>
      </c>
      <c r="L10" s="56">
        <f t="shared" si="0"/>
        <v>-114.5</v>
      </c>
      <c r="M10" s="56">
        <f t="shared" si="0"/>
        <v>-79.5</v>
      </c>
      <c r="N10" s="56">
        <f t="shared" si="0"/>
        <v>-44.5</v>
      </c>
      <c r="O10" s="56">
        <f t="shared" si="0"/>
        <v>-9.5</v>
      </c>
    </row>
    <row r="11" spans="1:15" ht="15">
      <c r="A11" s="2" t="s">
        <v>6</v>
      </c>
      <c r="C11"/>
      <c r="D11" s="29">
        <v>126</v>
      </c>
      <c r="E11" s="30">
        <v>126</v>
      </c>
      <c r="F11" s="30">
        <v>60</v>
      </c>
      <c r="G11" s="9"/>
      <c r="H11" s="55">
        <f>H10+$H$16</f>
        <v>3.7</v>
      </c>
      <c r="I11" s="56">
        <f t="shared" si="0"/>
        <v>-186.5</v>
      </c>
      <c r="J11" s="56">
        <f t="shared" si="0"/>
        <v>-149.5</v>
      </c>
      <c r="K11" s="56">
        <f t="shared" si="0"/>
        <v>-112.5</v>
      </c>
      <c r="L11" s="56">
        <f t="shared" si="0"/>
        <v>-75.5</v>
      </c>
      <c r="M11" s="56">
        <f t="shared" si="0"/>
        <v>-38.5</v>
      </c>
      <c r="N11" s="56">
        <f t="shared" si="0"/>
        <v>-1.5</v>
      </c>
      <c r="O11" s="56">
        <f t="shared" si="0"/>
        <v>35.5</v>
      </c>
    </row>
    <row r="12" spans="1:15" ht="15">
      <c r="A12" s="2" t="s">
        <v>7</v>
      </c>
      <c r="D12" s="29">
        <v>151</v>
      </c>
      <c r="E12" s="30">
        <v>151</v>
      </c>
      <c r="F12" s="30">
        <v>17</v>
      </c>
      <c r="G12" s="9"/>
      <c r="H12" s="55">
        <f>H11+$H$16</f>
        <v>3.9000000000000004</v>
      </c>
      <c r="I12" s="56">
        <f t="shared" si="0"/>
        <v>-153.4999999999999</v>
      </c>
      <c r="J12" s="56">
        <f t="shared" si="0"/>
        <v>-114.49999999999989</v>
      </c>
      <c r="K12" s="56">
        <f t="shared" si="0"/>
        <v>-75.49999999999989</v>
      </c>
      <c r="L12" s="56">
        <f t="shared" si="0"/>
        <v>-36.499999999999886</v>
      </c>
      <c r="M12" s="56">
        <f t="shared" si="0"/>
        <v>2.5000000000001137</v>
      </c>
      <c r="N12" s="56">
        <f t="shared" si="0"/>
        <v>41.500000000000114</v>
      </c>
      <c r="O12" s="56">
        <f t="shared" si="0"/>
        <v>80.50000000000011</v>
      </c>
    </row>
    <row r="13" spans="1:15" ht="15">
      <c r="A13" s="2" t="s">
        <v>8</v>
      </c>
      <c r="D13" s="29">
        <v>33</v>
      </c>
      <c r="E13" s="30">
        <v>33</v>
      </c>
      <c r="F13" s="30">
        <v>42</v>
      </c>
      <c r="G13" s="9"/>
      <c r="H13" s="55">
        <f>H12+$H$16</f>
        <v>4.1000000000000005</v>
      </c>
      <c r="I13" s="56">
        <f t="shared" si="0"/>
        <v>-120.49999999999989</v>
      </c>
      <c r="J13" s="56">
        <f t="shared" si="0"/>
        <v>-79.49999999999989</v>
      </c>
      <c r="K13" s="56">
        <f t="shared" si="0"/>
        <v>-38.499999999999886</v>
      </c>
      <c r="L13" s="56">
        <f t="shared" si="0"/>
        <v>2.5000000000001137</v>
      </c>
      <c r="M13" s="56">
        <f t="shared" si="0"/>
        <v>43.500000000000114</v>
      </c>
      <c r="N13" s="56">
        <f t="shared" si="0"/>
        <v>84.50000000000011</v>
      </c>
      <c r="O13" s="56">
        <f t="shared" si="0"/>
        <v>125.50000000000011</v>
      </c>
    </row>
    <row r="14" spans="1:15" ht="15">
      <c r="A14" s="2" t="s">
        <v>9</v>
      </c>
      <c r="D14" s="29">
        <v>23</v>
      </c>
      <c r="E14" s="30">
        <v>23</v>
      </c>
      <c r="F14" s="30">
        <v>22</v>
      </c>
      <c r="H14" s="55">
        <f>H13+$H$16</f>
        <v>4.300000000000001</v>
      </c>
      <c r="I14" s="56">
        <f t="shared" si="0"/>
        <v>-87.49999999999989</v>
      </c>
      <c r="J14" s="56">
        <f t="shared" si="0"/>
        <v>-44.499999999999886</v>
      </c>
      <c r="K14" s="56">
        <f t="shared" si="0"/>
        <v>-1.4999999999998863</v>
      </c>
      <c r="L14" s="56">
        <f t="shared" si="0"/>
        <v>41.500000000000114</v>
      </c>
      <c r="M14" s="56">
        <f t="shared" si="0"/>
        <v>84.50000000000011</v>
      </c>
      <c r="N14" s="56">
        <f t="shared" si="0"/>
        <v>127.50000000000011</v>
      </c>
      <c r="O14" s="56">
        <f t="shared" si="0"/>
        <v>170.5000000000001</v>
      </c>
    </row>
    <row r="15" spans="1:6" ht="15">
      <c r="A15" s="2" t="s">
        <v>10</v>
      </c>
      <c r="D15" s="29">
        <v>7</v>
      </c>
      <c r="E15" s="30">
        <v>7</v>
      </c>
      <c r="F15" s="30">
        <v>0</v>
      </c>
    </row>
    <row r="16" spans="1:13" ht="15">
      <c r="A16" s="2" t="s">
        <v>11</v>
      </c>
      <c r="D16" s="29">
        <v>22</v>
      </c>
      <c r="E16" s="30">
        <v>22</v>
      </c>
      <c r="F16" s="30">
        <v>15</v>
      </c>
      <c r="H16" s="38">
        <v>0.2</v>
      </c>
      <c r="I16" t="s">
        <v>35</v>
      </c>
      <c r="L16" s="37">
        <v>10</v>
      </c>
      <c r="M16" t="s">
        <v>36</v>
      </c>
    </row>
    <row r="17" spans="1:12" ht="15">
      <c r="A17" s="2" t="s">
        <v>12</v>
      </c>
      <c r="D17" s="29">
        <v>37</v>
      </c>
      <c r="E17" s="30">
        <v>37</v>
      </c>
      <c r="F17" s="30">
        <v>24</v>
      </c>
      <c r="H17" s="1"/>
      <c r="L17" s="1"/>
    </row>
    <row r="18" spans="1:6" ht="15">
      <c r="A18" s="2" t="s">
        <v>13</v>
      </c>
      <c r="D18" s="29">
        <v>9</v>
      </c>
      <c r="E18" s="30">
        <v>9</v>
      </c>
      <c r="F18" s="30">
        <v>6</v>
      </c>
    </row>
    <row r="19" spans="1:11" ht="18.75">
      <c r="A19" s="2" t="s">
        <v>14</v>
      </c>
      <c r="D19" s="29">
        <v>11</v>
      </c>
      <c r="E19" s="30">
        <v>11</v>
      </c>
      <c r="F19" s="30">
        <v>10</v>
      </c>
      <c r="H19" s="14" t="str">
        <f>+E2</f>
        <v>Corn after Corn</v>
      </c>
      <c r="K19" s="49" t="s">
        <v>50</v>
      </c>
    </row>
    <row r="20" spans="1:15" ht="15">
      <c r="A20" s="2" t="s">
        <v>15</v>
      </c>
      <c r="D20" s="29">
        <v>248</v>
      </c>
      <c r="E20" s="30">
        <v>248</v>
      </c>
      <c r="F20" s="30">
        <v>248</v>
      </c>
      <c r="H20" s="53"/>
      <c r="I20" s="54">
        <f>J20-$L$29</f>
        <v>160</v>
      </c>
      <c r="J20" s="54">
        <f>K20-$L$29</f>
        <v>170</v>
      </c>
      <c r="K20" s="54">
        <f>L20-$L$29</f>
        <v>180</v>
      </c>
      <c r="L20" s="54">
        <f>E6</f>
        <v>190</v>
      </c>
      <c r="M20" s="54">
        <f>L20+$L$29</f>
        <v>200</v>
      </c>
      <c r="N20" s="54">
        <f>M20+$L$29</f>
        <v>210</v>
      </c>
      <c r="O20" s="54">
        <f>N20+$L$29</f>
        <v>220</v>
      </c>
    </row>
    <row r="21" spans="1:15" ht="15">
      <c r="A21" s="2" t="s">
        <v>16</v>
      </c>
      <c r="D21" s="29">
        <v>8</v>
      </c>
      <c r="E21" s="30">
        <v>8</v>
      </c>
      <c r="F21" s="30">
        <v>6</v>
      </c>
      <c r="H21" s="55">
        <f>H22-$H$29</f>
        <v>2.6999999999999993</v>
      </c>
      <c r="I21" s="56">
        <f aca="true" t="shared" si="1" ref="I21:O27">(I$20*$H21)-$E$25-$E$37+$E$40-$E$42</f>
        <v>-365.0000000000001</v>
      </c>
      <c r="J21" s="56">
        <f t="shared" si="1"/>
        <v>-338.0000000000001</v>
      </c>
      <c r="K21" s="56">
        <f t="shared" si="1"/>
        <v>-311.0000000000001</v>
      </c>
      <c r="L21" s="56">
        <f t="shared" si="1"/>
        <v>-284.0000000000001</v>
      </c>
      <c r="M21" s="56">
        <f t="shared" si="1"/>
        <v>-257.0000000000001</v>
      </c>
      <c r="N21" s="56">
        <f t="shared" si="1"/>
        <v>-230.0000000000001</v>
      </c>
      <c r="O21" s="56">
        <f t="shared" si="1"/>
        <v>-203.0000000000001</v>
      </c>
    </row>
    <row r="22" spans="1:15" ht="15">
      <c r="A22" s="2" t="s">
        <v>17</v>
      </c>
      <c r="D22" s="29">
        <v>2</v>
      </c>
      <c r="E22" s="30">
        <v>2</v>
      </c>
      <c r="F22" s="30">
        <v>2</v>
      </c>
      <c r="H22" s="57">
        <f>H23-$H$29</f>
        <v>2.8999999999999995</v>
      </c>
      <c r="I22" s="58">
        <f t="shared" si="1"/>
        <v>-333.0000000000001</v>
      </c>
      <c r="J22" s="58">
        <f t="shared" si="1"/>
        <v>-304.0000000000001</v>
      </c>
      <c r="K22" s="58">
        <f t="shared" si="1"/>
        <v>-275.0000000000001</v>
      </c>
      <c r="L22" s="58">
        <f t="shared" si="1"/>
        <v>-246.0000000000001</v>
      </c>
      <c r="M22" s="58">
        <f t="shared" si="1"/>
        <v>-217.0000000000001</v>
      </c>
      <c r="N22" s="58">
        <f t="shared" si="1"/>
        <v>-188.0000000000001</v>
      </c>
      <c r="O22" s="58">
        <f t="shared" si="1"/>
        <v>-159.0000000000001</v>
      </c>
    </row>
    <row r="23" spans="1:16" ht="15">
      <c r="A23" s="2" t="s">
        <v>18</v>
      </c>
      <c r="D23" s="29">
        <v>13</v>
      </c>
      <c r="E23" s="30">
        <v>13</v>
      </c>
      <c r="F23" s="30">
        <v>8</v>
      </c>
      <c r="G23" s="6"/>
      <c r="H23" s="57">
        <f>H24-$H$29</f>
        <v>3.0999999999999996</v>
      </c>
      <c r="I23" s="58">
        <f t="shared" si="1"/>
        <v>-301.00000000000006</v>
      </c>
      <c r="J23" s="58">
        <f t="shared" si="1"/>
        <v>-270.0000000000001</v>
      </c>
      <c r="K23" s="58">
        <f t="shared" si="1"/>
        <v>-239.0000000000001</v>
      </c>
      <c r="L23" s="58">
        <f t="shared" si="1"/>
        <v>-208.0000000000001</v>
      </c>
      <c r="M23" s="58">
        <f t="shared" si="1"/>
        <v>-177.0000000000001</v>
      </c>
      <c r="N23" s="58">
        <f t="shared" si="1"/>
        <v>-146.0000000000001</v>
      </c>
      <c r="O23" s="58">
        <f t="shared" si="1"/>
        <v>-115.00000000000011</v>
      </c>
      <c r="P23" s="6"/>
    </row>
    <row r="24" spans="1:16" ht="15">
      <c r="A24" s="15" t="s">
        <v>19</v>
      </c>
      <c r="B24" s="15"/>
      <c r="C24" s="15"/>
      <c r="D24" s="31">
        <v>3</v>
      </c>
      <c r="E24" s="32">
        <v>3</v>
      </c>
      <c r="F24" s="32">
        <v>3</v>
      </c>
      <c r="G24" s="6"/>
      <c r="H24" s="57">
        <f>H25-$H$29</f>
        <v>3.3</v>
      </c>
      <c r="I24" s="58">
        <f>(I$20*$H24)-$E$25-$E$37+$E$40-$E$42</f>
        <v>-269</v>
      </c>
      <c r="J24" s="58">
        <f t="shared" si="1"/>
        <v>-236</v>
      </c>
      <c r="K24" s="58">
        <f t="shared" si="1"/>
        <v>-203</v>
      </c>
      <c r="L24" s="58">
        <f t="shared" si="1"/>
        <v>-170</v>
      </c>
      <c r="M24" s="58">
        <f t="shared" si="1"/>
        <v>-137</v>
      </c>
      <c r="N24" s="58">
        <f t="shared" si="1"/>
        <v>-104</v>
      </c>
      <c r="O24" s="58">
        <f t="shared" si="1"/>
        <v>-71</v>
      </c>
      <c r="P24" s="6"/>
    </row>
    <row r="25" spans="1:15" s="6" customFormat="1" ht="15">
      <c r="A25" s="18" t="s">
        <v>20</v>
      </c>
      <c r="B25" s="18"/>
      <c r="C25" s="18"/>
      <c r="D25" s="19">
        <f>SUM(D11:D24)</f>
        <v>693</v>
      </c>
      <c r="E25" s="25">
        <f>SUM(E11:E24)</f>
        <v>693</v>
      </c>
      <c r="F25" s="25">
        <f>SUM(F11:F24)</f>
        <v>463</v>
      </c>
      <c r="H25" s="55">
        <f>E7</f>
        <v>3.5</v>
      </c>
      <c r="I25" s="56">
        <f>(I$20*$H25)-$E$25-$E$37+$E$40-$E$42</f>
        <v>-237</v>
      </c>
      <c r="J25" s="56">
        <f t="shared" si="1"/>
        <v>-202</v>
      </c>
      <c r="K25" s="56">
        <f t="shared" si="1"/>
        <v>-167</v>
      </c>
      <c r="L25" s="56">
        <f t="shared" si="1"/>
        <v>-132</v>
      </c>
      <c r="M25" s="56">
        <f t="shared" si="1"/>
        <v>-97</v>
      </c>
      <c r="N25" s="56">
        <f t="shared" si="1"/>
        <v>-62</v>
      </c>
      <c r="O25" s="56">
        <f t="shared" si="1"/>
        <v>-27</v>
      </c>
    </row>
    <row r="26" spans="1:16" s="6" customFormat="1" ht="15">
      <c r="A26" s="67" t="s">
        <v>37</v>
      </c>
      <c r="B26" s="68"/>
      <c r="C26" s="68"/>
      <c r="D26" s="72">
        <f>+D10-D25</f>
        <v>-10.5</v>
      </c>
      <c r="E26" s="73">
        <f>+E10-E25</f>
        <v>-28</v>
      </c>
      <c r="F26" s="73">
        <f>+F10-F25</f>
        <v>4.5</v>
      </c>
      <c r="G26" s="2"/>
      <c r="H26" s="55">
        <f>H25+$H$29</f>
        <v>3.7</v>
      </c>
      <c r="I26" s="56">
        <f t="shared" si="1"/>
        <v>-205</v>
      </c>
      <c r="J26" s="56">
        <f t="shared" si="1"/>
        <v>-168</v>
      </c>
      <c r="K26" s="56">
        <f t="shared" si="1"/>
        <v>-131</v>
      </c>
      <c r="L26" s="56">
        <f t="shared" si="1"/>
        <v>-94</v>
      </c>
      <c r="M26" s="56">
        <f t="shared" si="1"/>
        <v>-57</v>
      </c>
      <c r="N26" s="56">
        <f t="shared" si="1"/>
        <v>-20</v>
      </c>
      <c r="O26" s="56">
        <f t="shared" si="1"/>
        <v>17</v>
      </c>
      <c r="P26" s="2"/>
    </row>
    <row r="27" spans="1:15" ht="15">
      <c r="A27" s="2" t="s">
        <v>21</v>
      </c>
      <c r="D27" s="29">
        <v>4</v>
      </c>
      <c r="E27" s="30">
        <v>4</v>
      </c>
      <c r="F27" s="30">
        <v>2</v>
      </c>
      <c r="H27" s="55">
        <f>H26+$H$29</f>
        <v>3.9000000000000004</v>
      </c>
      <c r="I27" s="56">
        <f t="shared" si="1"/>
        <v>-173</v>
      </c>
      <c r="J27" s="56">
        <f t="shared" si="1"/>
        <v>-133.9999999999999</v>
      </c>
      <c r="K27" s="56">
        <f t="shared" si="1"/>
        <v>-94.99999999999989</v>
      </c>
      <c r="L27" s="56">
        <f t="shared" si="1"/>
        <v>-55.999999999999886</v>
      </c>
      <c r="M27" s="56">
        <f t="shared" si="1"/>
        <v>-16.999999999999886</v>
      </c>
      <c r="N27" s="56">
        <f t="shared" si="1"/>
        <v>22.000000000000114</v>
      </c>
      <c r="O27" s="56">
        <f t="shared" si="1"/>
        <v>61.000000000000114</v>
      </c>
    </row>
    <row r="28" spans="1:6" ht="15">
      <c r="A28" s="2" t="s">
        <v>22</v>
      </c>
      <c r="D28" s="29">
        <v>8</v>
      </c>
      <c r="E28" s="30">
        <v>8</v>
      </c>
      <c r="F28" s="30">
        <v>4</v>
      </c>
    </row>
    <row r="29" spans="1:13" ht="15">
      <c r="A29" s="2" t="s">
        <v>23</v>
      </c>
      <c r="D29" s="29">
        <v>4</v>
      </c>
      <c r="E29" s="30">
        <v>4</v>
      </c>
      <c r="F29" s="30">
        <v>2</v>
      </c>
      <c r="H29" s="39">
        <v>0.2</v>
      </c>
      <c r="I29" t="s">
        <v>35</v>
      </c>
      <c r="L29" s="37">
        <v>10</v>
      </c>
      <c r="M29" t="s">
        <v>42</v>
      </c>
    </row>
    <row r="30" spans="1:6" ht="15">
      <c r="A30" s="2" t="s">
        <v>24</v>
      </c>
      <c r="D30" s="29">
        <v>10</v>
      </c>
      <c r="E30" s="30">
        <v>10</v>
      </c>
      <c r="F30" s="30">
        <v>7</v>
      </c>
    </row>
    <row r="31" spans="1:6" ht="15">
      <c r="A31" s="2" t="s">
        <v>25</v>
      </c>
      <c r="D31" s="29">
        <v>6</v>
      </c>
      <c r="E31" s="30">
        <v>6</v>
      </c>
      <c r="F31" s="30">
        <v>4</v>
      </c>
    </row>
    <row r="32" spans="1:11" ht="18.75">
      <c r="A32" s="2" t="s">
        <v>26</v>
      </c>
      <c r="D32" s="29">
        <v>3</v>
      </c>
      <c r="E32" s="30">
        <v>3</v>
      </c>
      <c r="F32" s="30">
        <v>2</v>
      </c>
      <c r="H32" s="14" t="str">
        <f>+F2</f>
        <v>Soybeans after Corn</v>
      </c>
      <c r="K32" s="49" t="s">
        <v>50</v>
      </c>
    </row>
    <row r="33" spans="1:15" ht="15">
      <c r="A33" s="2" t="s">
        <v>27</v>
      </c>
      <c r="D33" s="29">
        <v>5</v>
      </c>
      <c r="E33" s="30">
        <v>5</v>
      </c>
      <c r="F33" s="30">
        <v>4</v>
      </c>
      <c r="H33" s="53"/>
      <c r="I33" s="54">
        <f>J33-$L$44</f>
        <v>46</v>
      </c>
      <c r="J33" s="54">
        <f>K33-$L$44</f>
        <v>49</v>
      </c>
      <c r="K33" s="54">
        <f>L33-$L$44</f>
        <v>52</v>
      </c>
      <c r="L33" s="54">
        <f>F6</f>
        <v>55</v>
      </c>
      <c r="M33" s="54">
        <f>L33+$L$44</f>
        <v>58</v>
      </c>
      <c r="N33" s="54">
        <f>M33+$L$44</f>
        <v>61</v>
      </c>
      <c r="O33" s="54">
        <f>N33+$L$44</f>
        <v>64</v>
      </c>
    </row>
    <row r="34" spans="1:15" ht="15">
      <c r="A34" t="s">
        <v>41</v>
      </c>
      <c r="D34" s="29">
        <v>58</v>
      </c>
      <c r="E34" s="30">
        <v>58</v>
      </c>
      <c r="F34" s="30">
        <v>40</v>
      </c>
      <c r="H34" s="59">
        <f>H35-$H$44</f>
        <v>7.100000000000001</v>
      </c>
      <c r="I34" s="56">
        <f aca="true" t="shared" si="2" ref="I34:O42">(I$33*$H34)-$F$25-$F$37+$F$40-$F$42</f>
        <v>-245.39999999999992</v>
      </c>
      <c r="J34" s="56">
        <f t="shared" si="2"/>
        <v>-224.0999999999999</v>
      </c>
      <c r="K34" s="56">
        <f t="shared" si="2"/>
        <v>-202.79999999999995</v>
      </c>
      <c r="L34" s="56">
        <f t="shared" si="2"/>
        <v>-181.49999999999994</v>
      </c>
      <c r="M34" s="56">
        <f t="shared" si="2"/>
        <v>-160.19999999999993</v>
      </c>
      <c r="N34" s="56">
        <f t="shared" si="2"/>
        <v>-138.89999999999992</v>
      </c>
      <c r="O34" s="56">
        <f t="shared" si="2"/>
        <v>-117.59999999999991</v>
      </c>
    </row>
    <row r="35" spans="1:15" ht="15">
      <c r="A35" s="16" t="s">
        <v>28</v>
      </c>
      <c r="B35" s="16"/>
      <c r="C35" s="16"/>
      <c r="D35" s="33">
        <v>0</v>
      </c>
      <c r="E35" s="30">
        <v>0</v>
      </c>
      <c r="F35" s="30">
        <v>0</v>
      </c>
      <c r="H35" s="59">
        <f>H36-$H$44</f>
        <v>7.450000000000001</v>
      </c>
      <c r="I35" s="56">
        <f t="shared" si="2"/>
        <v>-229.29999999999995</v>
      </c>
      <c r="J35" s="56">
        <f t="shared" si="2"/>
        <v>-206.94999999999993</v>
      </c>
      <c r="K35" s="56">
        <f t="shared" si="2"/>
        <v>-184.59999999999997</v>
      </c>
      <c r="L35" s="56">
        <f t="shared" si="2"/>
        <v>-162.24999999999994</v>
      </c>
      <c r="M35" s="56">
        <f t="shared" si="2"/>
        <v>-139.89999999999992</v>
      </c>
      <c r="N35" s="56">
        <f t="shared" si="2"/>
        <v>-117.54999999999995</v>
      </c>
      <c r="O35" s="56">
        <f t="shared" si="2"/>
        <v>-95.19999999999993</v>
      </c>
    </row>
    <row r="36" spans="1:15" ht="15">
      <c r="A36" s="40" t="s">
        <v>29</v>
      </c>
      <c r="B36" s="15"/>
      <c r="C36" s="15"/>
      <c r="D36" s="31">
        <v>6</v>
      </c>
      <c r="E36" s="32">
        <v>6</v>
      </c>
      <c r="F36" s="32">
        <v>4</v>
      </c>
      <c r="H36" s="59">
        <f>H37-$H$44</f>
        <v>7.800000000000001</v>
      </c>
      <c r="I36" s="56">
        <f t="shared" si="2"/>
        <v>-213.2</v>
      </c>
      <c r="J36" s="56">
        <f t="shared" si="2"/>
        <v>-189.79999999999995</v>
      </c>
      <c r="K36" s="56">
        <f t="shared" si="2"/>
        <v>-166.39999999999998</v>
      </c>
      <c r="L36" s="56">
        <f t="shared" si="2"/>
        <v>-142.99999999999994</v>
      </c>
      <c r="M36" s="56">
        <f t="shared" si="2"/>
        <v>-119.59999999999997</v>
      </c>
      <c r="N36" s="56">
        <f t="shared" si="2"/>
        <v>-96.19999999999993</v>
      </c>
      <c r="O36" s="56">
        <f t="shared" si="2"/>
        <v>-72.79999999999995</v>
      </c>
    </row>
    <row r="37" spans="1:15" ht="15">
      <c r="A37" s="66" t="s">
        <v>30</v>
      </c>
      <c r="B37" s="66"/>
      <c r="C37" s="66"/>
      <c r="D37" s="17">
        <f>SUM(D27:D36)</f>
        <v>104</v>
      </c>
      <c r="E37" s="26">
        <f>SUM(E27:E36)</f>
        <v>104</v>
      </c>
      <c r="F37" s="26">
        <f>SUM(F27:F36)</f>
        <v>69</v>
      </c>
      <c r="H37" s="59">
        <f>H38-$H$44</f>
        <v>8.15</v>
      </c>
      <c r="I37" s="56">
        <f t="shared" si="2"/>
        <v>-197.09999999999997</v>
      </c>
      <c r="J37" s="56">
        <f t="shared" si="2"/>
        <v>-172.64999999999998</v>
      </c>
      <c r="K37" s="56">
        <f t="shared" si="2"/>
        <v>-148.2</v>
      </c>
      <c r="L37" s="56">
        <f t="shared" si="2"/>
        <v>-123.75</v>
      </c>
      <c r="M37" s="56">
        <f t="shared" si="2"/>
        <v>-99.29999999999995</v>
      </c>
      <c r="N37" s="56">
        <f t="shared" si="2"/>
        <v>-74.84999999999997</v>
      </c>
      <c r="O37" s="56">
        <f t="shared" si="2"/>
        <v>-50.39999999999998</v>
      </c>
    </row>
    <row r="38" spans="1:15" ht="15">
      <c r="A38" s="65" t="s">
        <v>39</v>
      </c>
      <c r="B38" s="65"/>
      <c r="C38" s="65"/>
      <c r="D38" s="20">
        <f>+D25+D37</f>
        <v>797</v>
      </c>
      <c r="E38" s="25">
        <f>+E25+E37</f>
        <v>797</v>
      </c>
      <c r="F38" s="25">
        <f>+F25+F37</f>
        <v>532</v>
      </c>
      <c r="H38" s="59">
        <f>F7</f>
        <v>8.5</v>
      </c>
      <c r="I38" s="56">
        <f t="shared" si="2"/>
        <v>-181</v>
      </c>
      <c r="J38" s="56">
        <f t="shared" si="2"/>
        <v>-155.5</v>
      </c>
      <c r="K38" s="56">
        <f t="shared" si="2"/>
        <v>-130</v>
      </c>
      <c r="L38" s="56">
        <f t="shared" si="2"/>
        <v>-104.5</v>
      </c>
      <c r="M38" s="56">
        <f t="shared" si="2"/>
        <v>-79</v>
      </c>
      <c r="N38" s="56">
        <f t="shared" si="2"/>
        <v>-53.5</v>
      </c>
      <c r="O38" s="56">
        <f t="shared" si="2"/>
        <v>-28</v>
      </c>
    </row>
    <row r="39" spans="1:15" ht="15">
      <c r="A39" s="71" t="s">
        <v>31</v>
      </c>
      <c r="B39" s="71"/>
      <c r="C39" s="71"/>
      <c r="D39" s="72">
        <f>+D10-D38</f>
        <v>-114.5</v>
      </c>
      <c r="E39" s="73">
        <f>+E10-E38</f>
        <v>-132</v>
      </c>
      <c r="F39" s="73">
        <f>+F10-F38</f>
        <v>-64.5</v>
      </c>
      <c r="H39" s="59">
        <f>H38+$H$44</f>
        <v>8.85</v>
      </c>
      <c r="I39" s="56">
        <f t="shared" si="2"/>
        <v>-164.90000000000003</v>
      </c>
      <c r="J39" s="56">
        <f t="shared" si="2"/>
        <v>-138.35000000000002</v>
      </c>
      <c r="K39" s="56">
        <f t="shared" si="2"/>
        <v>-111.80000000000001</v>
      </c>
      <c r="L39" s="56">
        <f t="shared" si="2"/>
        <v>-85.25</v>
      </c>
      <c r="M39" s="56">
        <f t="shared" si="2"/>
        <v>-58.700000000000045</v>
      </c>
      <c r="N39" s="56">
        <f t="shared" si="2"/>
        <v>-32.14999999999998</v>
      </c>
      <c r="O39" s="56">
        <f t="shared" si="2"/>
        <v>-5.600000000000023</v>
      </c>
    </row>
    <row r="40" spans="1:15" ht="15">
      <c r="A40" s="61" t="s">
        <v>32</v>
      </c>
      <c r="B40" s="61"/>
      <c r="C40" s="61"/>
      <c r="D40" s="34">
        <v>50</v>
      </c>
      <c r="E40" s="35">
        <v>50</v>
      </c>
      <c r="F40" s="35">
        <v>0</v>
      </c>
      <c r="H40" s="59">
        <f>H39+$H$44</f>
        <v>9.2</v>
      </c>
      <c r="I40" s="56">
        <f t="shared" si="2"/>
        <v>-148.8</v>
      </c>
      <c r="J40" s="56">
        <f t="shared" si="2"/>
        <v>-121.20000000000005</v>
      </c>
      <c r="K40" s="56">
        <f t="shared" si="2"/>
        <v>-93.60000000000002</v>
      </c>
      <c r="L40" s="56">
        <f t="shared" si="2"/>
        <v>-66.00000000000006</v>
      </c>
      <c r="M40" s="56">
        <f t="shared" si="2"/>
        <v>-38.40000000000009</v>
      </c>
      <c r="N40" s="56">
        <f t="shared" si="2"/>
        <v>-10.800000000000068</v>
      </c>
      <c r="O40" s="56">
        <f t="shared" si="2"/>
        <v>16.799999999999955</v>
      </c>
    </row>
    <row r="41" spans="1:15" ht="15">
      <c r="A41" s="74" t="s">
        <v>38</v>
      </c>
      <c r="B41" s="74"/>
      <c r="C41" s="74"/>
      <c r="D41" s="69">
        <f>+D39+D40</f>
        <v>-64.5</v>
      </c>
      <c r="E41" s="70">
        <f>+E39+E40</f>
        <v>-82</v>
      </c>
      <c r="F41" s="70">
        <f>+F39+F40</f>
        <v>-64.5</v>
      </c>
      <c r="H41" s="59">
        <f>H40+$H$44</f>
        <v>9.549999999999999</v>
      </c>
      <c r="I41" s="56">
        <f t="shared" si="2"/>
        <v>-132.70000000000005</v>
      </c>
      <c r="J41" s="56">
        <f t="shared" si="2"/>
        <v>-104.05000000000007</v>
      </c>
      <c r="K41" s="56">
        <f t="shared" si="2"/>
        <v>-75.40000000000003</v>
      </c>
      <c r="L41" s="56">
        <f t="shared" si="2"/>
        <v>-46.750000000000114</v>
      </c>
      <c r="M41" s="56">
        <f t="shared" si="2"/>
        <v>-18.100000000000023</v>
      </c>
      <c r="N41" s="56">
        <f t="shared" si="2"/>
        <v>10.549999999999955</v>
      </c>
      <c r="O41" s="56">
        <f t="shared" si="2"/>
        <v>39.19999999999993</v>
      </c>
    </row>
    <row r="42" spans="1:15" ht="15">
      <c r="A42" s="61" t="s">
        <v>33</v>
      </c>
      <c r="B42" s="61"/>
      <c r="C42" s="61"/>
      <c r="D42" s="29">
        <v>50</v>
      </c>
      <c r="E42" s="30">
        <v>50</v>
      </c>
      <c r="F42" s="30">
        <v>40</v>
      </c>
      <c r="H42" s="59">
        <f>H41+$H$44</f>
        <v>9.899999999999999</v>
      </c>
      <c r="I42" s="56">
        <f t="shared" si="2"/>
        <v>-116.60000000000008</v>
      </c>
      <c r="J42" s="56">
        <f t="shared" si="2"/>
        <v>-86.90000000000009</v>
      </c>
      <c r="K42" s="56">
        <f t="shared" si="2"/>
        <v>-57.200000000000045</v>
      </c>
      <c r="L42" s="56">
        <f t="shared" si="2"/>
        <v>-27.500000000000114</v>
      </c>
      <c r="M42" s="56">
        <f t="shared" si="2"/>
        <v>2.199999999999932</v>
      </c>
      <c r="N42" s="56">
        <f t="shared" si="2"/>
        <v>31.899999999999864</v>
      </c>
      <c r="O42" s="56">
        <f t="shared" si="2"/>
        <v>61.59999999999991</v>
      </c>
    </row>
    <row r="43" spans="1:6" ht="15">
      <c r="A43" s="60" t="s">
        <v>34</v>
      </c>
      <c r="B43" s="60"/>
      <c r="C43" s="60"/>
      <c r="D43" s="62">
        <f>+D41-D42</f>
        <v>-114.5</v>
      </c>
      <c r="E43" s="63">
        <f>+E41-E42</f>
        <v>-132</v>
      </c>
      <c r="F43" s="63">
        <f>+F41-F42</f>
        <v>-104.5</v>
      </c>
    </row>
    <row r="44" spans="1:13" ht="15">
      <c r="A44" s="64" t="s">
        <v>57</v>
      </c>
      <c r="B44" s="64"/>
      <c r="C44" s="64"/>
      <c r="D44" s="41">
        <f>D25/D6</f>
        <v>3.5538461538461537</v>
      </c>
      <c r="E44" s="41">
        <f>E25/E6</f>
        <v>3.6473684210526316</v>
      </c>
      <c r="F44" s="41">
        <f>F25/F6</f>
        <v>8.418181818181818</v>
      </c>
      <c r="H44" s="36">
        <v>0.35</v>
      </c>
      <c r="I44" t="s">
        <v>35</v>
      </c>
      <c r="L44" s="37">
        <v>3</v>
      </c>
      <c r="M44" t="s">
        <v>36</v>
      </c>
    </row>
    <row r="45" spans="1:8" ht="15">
      <c r="A45" s="74" t="s">
        <v>54</v>
      </c>
      <c r="B45" s="71"/>
      <c r="C45" s="71"/>
      <c r="D45" s="75">
        <f>D38/D6</f>
        <v>4.087179487179487</v>
      </c>
      <c r="E45" s="75">
        <f>E38/E6</f>
        <v>4.1947368421052635</v>
      </c>
      <c r="F45" s="75">
        <f>F38/F6</f>
        <v>9.672727272727272</v>
      </c>
      <c r="H45" s="5"/>
    </row>
    <row r="46" spans="1:7" ht="15">
      <c r="A46" s="64" t="s">
        <v>56</v>
      </c>
      <c r="B46" s="64"/>
      <c r="C46" s="64"/>
      <c r="D46" s="41">
        <f>(D38-D40)/D6</f>
        <v>3.830769230769231</v>
      </c>
      <c r="E46" s="41">
        <f>(E38-E40)/E6</f>
        <v>3.931578947368421</v>
      </c>
      <c r="F46" s="41">
        <f>(F38-F40)/F6</f>
        <v>9.672727272727272</v>
      </c>
      <c r="G46" s="1"/>
    </row>
    <row r="47" spans="1:6" ht="15">
      <c r="A47" s="76" t="s">
        <v>55</v>
      </c>
      <c r="B47" s="76"/>
      <c r="C47" s="76"/>
      <c r="D47" s="75">
        <f>(D38-D40+D42)/D6</f>
        <v>4.087179487179487</v>
      </c>
      <c r="E47" s="75">
        <f>(E38-E40+E42)/E6</f>
        <v>4.1947368421052635</v>
      </c>
      <c r="F47" s="75">
        <f>(F38-F40+F42)/F6</f>
        <v>10.4</v>
      </c>
    </row>
    <row r="49" spans="1:2" ht="15.75">
      <c r="A49" s="47" t="s">
        <v>45</v>
      </c>
      <c r="B49" s="48" t="s">
        <v>53</v>
      </c>
    </row>
    <row r="51" spans="2:4" ht="15">
      <c r="B51" s="44"/>
      <c r="C51" s="42"/>
      <c r="D51" s="43"/>
    </row>
    <row r="52" spans="2:3" ht="15">
      <c r="B52"/>
      <c r="C52" s="45"/>
    </row>
    <row r="53" spans="2:3" ht="15">
      <c r="B53"/>
      <c r="C53" s="45"/>
    </row>
    <row r="54" spans="2:3" ht="15">
      <c r="B54"/>
      <c r="C54" s="45"/>
    </row>
    <row r="56" spans="2:4" ht="15">
      <c r="B56" s="44"/>
      <c r="C56" s="42"/>
      <c r="D56" s="43"/>
    </row>
    <row r="57" spans="2:3" ht="15">
      <c r="B57"/>
      <c r="C57" s="45"/>
    </row>
    <row r="58" spans="2:3" ht="15">
      <c r="B58"/>
      <c r="C58" s="45"/>
    </row>
    <row r="59" spans="2:3" ht="15">
      <c r="B59"/>
      <c r="C59" s="45"/>
    </row>
  </sheetData>
  <sheetProtection/>
  <mergeCells count="16">
    <mergeCell ref="A47:C47"/>
    <mergeCell ref="A43:C43"/>
    <mergeCell ref="A39:C39"/>
    <mergeCell ref="A41:C41"/>
    <mergeCell ref="A42:C42"/>
    <mergeCell ref="A40:C40"/>
    <mergeCell ref="A44:C44"/>
    <mergeCell ref="A46:C46"/>
    <mergeCell ref="H2:O2"/>
    <mergeCell ref="A45:C45"/>
    <mergeCell ref="A2:B3"/>
    <mergeCell ref="D2:D4"/>
    <mergeCell ref="E2:E4"/>
    <mergeCell ref="F2:F4"/>
    <mergeCell ref="A38:C38"/>
    <mergeCell ref="A37:C37"/>
  </mergeCells>
  <conditionalFormatting sqref="H22:O24">
    <cfRule type="expression" priority="3" dxfId="1" stopIfTrue="1">
      <formula>"&lt;0"</formula>
    </cfRule>
    <cfRule type="expression" priority="4" dxfId="0" stopIfTrue="1">
      <formula>"&gt;0"</formula>
    </cfRule>
  </conditionalFormatting>
  <conditionalFormatting sqref="H6:O14 H34:O42 H21:O27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printOptions/>
  <pageMargins left="0.75" right="0.55" top="0.4" bottom="0.3" header="0.5" footer="0.5"/>
  <pageSetup fitToHeight="0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CENTRAL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wehe</dc:creator>
  <cp:keywords/>
  <dc:description/>
  <cp:lastModifiedBy>KNelson</cp:lastModifiedBy>
  <cp:lastPrinted>2017-02-21T20:27:13Z</cp:lastPrinted>
  <dcterms:created xsi:type="dcterms:W3CDTF">2007-11-09T16:32:19Z</dcterms:created>
  <dcterms:modified xsi:type="dcterms:W3CDTF">2018-02-01T12:38:49Z</dcterms:modified>
  <cp:category/>
  <cp:version/>
  <cp:contentType/>
  <cp:contentStatus/>
</cp:coreProperties>
</file>